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30" activeTab="1"/>
  </bookViews>
  <sheets>
    <sheet name="Rekapitulace stavby" sheetId="1" r:id="rId1"/>
    <sheet name="12092019 - Odvodnění kapl..." sheetId="2" r:id="rId2"/>
  </sheets>
  <definedNames>
    <definedName name="_xlnm._FilterDatabase" localSheetId="1" hidden="1">'12092019 - Odvodnění kapl...'!$C$121:$K$213</definedName>
    <definedName name="_xlnm.Print_Titles" localSheetId="1">'12092019 - Odvodnění kapl...'!$121:$121</definedName>
    <definedName name="_xlnm.Print_Titles" localSheetId="0">'Rekapitulace stavby'!$92:$92</definedName>
    <definedName name="_xlnm.Print_Area" localSheetId="1">'12092019 - Odvodnění kapl...'!$C$4:$J$76,'12092019 - Odvodnění kapl...'!$C$82:$J$105,'12092019 - Odvodnění kapl...'!$C$111:$K$213</definedName>
    <definedName name="_xlnm.Print_Area" localSheetId="0">'Rekapitulace stavby'!$D$4:$AO$76,'Rekapitulace stavby'!$C$82:$AQ$96</definedName>
  </definedNames>
  <calcPr calcId="125725"/>
</workbook>
</file>

<file path=xl/calcChain.xml><?xml version="1.0" encoding="utf-8"?>
<calcChain xmlns="http://schemas.openxmlformats.org/spreadsheetml/2006/main">
  <c r="J35" i="2"/>
  <c r="J34"/>
  <c r="AY95" i="1" s="1"/>
  <c r="J33" i="2"/>
  <c r="AX95" i="1" s="1"/>
  <c r="BI212" i="2"/>
  <c r="BH212"/>
  <c r="BG212"/>
  <c r="BF212"/>
  <c r="T212"/>
  <c r="T209" s="1"/>
  <c r="T208" s="1"/>
  <c r="R212"/>
  <c r="P212"/>
  <c r="BK212"/>
  <c r="J212"/>
  <c r="BE212"/>
  <c r="BI210"/>
  <c r="BH210"/>
  <c r="BG210"/>
  <c r="BF210"/>
  <c r="T210"/>
  <c r="R210"/>
  <c r="R209" s="1"/>
  <c r="R208" s="1"/>
  <c r="P210"/>
  <c r="P209"/>
  <c r="P208" s="1"/>
  <c r="BK210"/>
  <c r="BK209"/>
  <c r="BK208" s="1"/>
  <c r="J208" s="1"/>
  <c r="J103" s="1"/>
  <c r="J209"/>
  <c r="J104" s="1"/>
  <c r="J210"/>
  <c r="BE210"/>
  <c r="BI205"/>
  <c r="BH205"/>
  <c r="BG205"/>
  <c r="BF205"/>
  <c r="T205"/>
  <c r="R205"/>
  <c r="R199" s="1"/>
  <c r="R198" s="1"/>
  <c r="P205"/>
  <c r="BK205"/>
  <c r="J205"/>
  <c r="BE205"/>
  <c r="BI202"/>
  <c r="BH202"/>
  <c r="BG202"/>
  <c r="BF202"/>
  <c r="T202"/>
  <c r="R202"/>
  <c r="P202"/>
  <c r="P199" s="1"/>
  <c r="P198" s="1"/>
  <c r="BK202"/>
  <c r="J202"/>
  <c r="BE202"/>
  <c r="BI200"/>
  <c r="BH200"/>
  <c r="BG200"/>
  <c r="BF200"/>
  <c r="T200"/>
  <c r="T199"/>
  <c r="T198" s="1"/>
  <c r="R200"/>
  <c r="P200"/>
  <c r="BK200"/>
  <c r="BK199" s="1"/>
  <c r="J200"/>
  <c r="BE200"/>
  <c r="BI196"/>
  <c r="BH196"/>
  <c r="BG196"/>
  <c r="BF196"/>
  <c r="T196"/>
  <c r="T195"/>
  <c r="R196"/>
  <c r="R195"/>
  <c r="P196"/>
  <c r="P195"/>
  <c r="BK196"/>
  <c r="BK195"/>
  <c r="J195" s="1"/>
  <c r="J100" s="1"/>
  <c r="J196"/>
  <c r="BE196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7"/>
  <c r="BH177"/>
  <c r="BG177"/>
  <c r="BF177"/>
  <c r="T177"/>
  <c r="T176" s="1"/>
  <c r="R177"/>
  <c r="R176"/>
  <c r="P177"/>
  <c r="P176" s="1"/>
  <c r="BK177"/>
  <c r="BK176"/>
  <c r="J176" s="1"/>
  <c r="J99" s="1"/>
  <c r="J177"/>
  <c r="BE177"/>
  <c r="BI174"/>
  <c r="BH174"/>
  <c r="BG174"/>
  <c r="BF174"/>
  <c r="T174"/>
  <c r="R174"/>
  <c r="P174"/>
  <c r="BK174"/>
  <c r="J174"/>
  <c r="BE174"/>
  <c r="BI170"/>
  <c r="BH170"/>
  <c r="BG170"/>
  <c r="BF170"/>
  <c r="T170"/>
  <c r="R170"/>
  <c r="P170"/>
  <c r="BK170"/>
  <c r="J170"/>
  <c r="BE170"/>
  <c r="BI167"/>
  <c r="BH167"/>
  <c r="BG167"/>
  <c r="BF167"/>
  <c r="T167"/>
  <c r="R167"/>
  <c r="P167"/>
  <c r="BK167"/>
  <c r="J167"/>
  <c r="BE167" s="1"/>
  <c r="BI164"/>
  <c r="BH164"/>
  <c r="BG164"/>
  <c r="BF164"/>
  <c r="T164"/>
  <c r="T163"/>
  <c r="R164"/>
  <c r="R163" s="1"/>
  <c r="P164"/>
  <c r="P163"/>
  <c r="BK164"/>
  <c r="BK163" s="1"/>
  <c r="J163" s="1"/>
  <c r="J98" s="1"/>
  <c r="J164"/>
  <c r="BE164" s="1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P152" s="1"/>
  <c r="BK159"/>
  <c r="J159"/>
  <c r="BE159" s="1"/>
  <c r="BI156"/>
  <c r="BH156"/>
  <c r="BG156"/>
  <c r="BF156"/>
  <c r="T156"/>
  <c r="R156"/>
  <c r="P156"/>
  <c r="BK156"/>
  <c r="J156"/>
  <c r="BE156"/>
  <c r="BI153"/>
  <c r="BH153"/>
  <c r="BG153"/>
  <c r="BF153"/>
  <c r="T153"/>
  <c r="T152" s="1"/>
  <c r="R153"/>
  <c r="R152"/>
  <c r="P153"/>
  <c r="BK153"/>
  <c r="BK152"/>
  <c r="J152" s="1"/>
  <c r="J97" s="1"/>
  <c r="J153"/>
  <c r="BE153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 s="1"/>
  <c r="BI133"/>
  <c r="BH133"/>
  <c r="BG133"/>
  <c r="BF133"/>
  <c r="T133"/>
  <c r="R133"/>
  <c r="P133"/>
  <c r="BK133"/>
  <c r="J133"/>
  <c r="BE133"/>
  <c r="BI131"/>
  <c r="BH131"/>
  <c r="BG131"/>
  <c r="BF131"/>
  <c r="F32" s="1"/>
  <c r="BA95" i="1" s="1"/>
  <c r="BA94" s="1"/>
  <c r="T131" i="2"/>
  <c r="R131"/>
  <c r="P131"/>
  <c r="BK131"/>
  <c r="J131"/>
  <c r="BE131" s="1"/>
  <c r="J31" s="1"/>
  <c r="AV95" i="1" s="1"/>
  <c r="BI128" i="2"/>
  <c r="F35" s="1"/>
  <c r="BD95" i="1" s="1"/>
  <c r="BD94" s="1"/>
  <c r="W33" s="1"/>
  <c r="BH128" i="2"/>
  <c r="BG128"/>
  <c r="BF128"/>
  <c r="T128"/>
  <c r="R128"/>
  <c r="P128"/>
  <c r="BK128"/>
  <c r="J128"/>
  <c r="BE128"/>
  <c r="BI125"/>
  <c r="BH125"/>
  <c r="F34" s="1"/>
  <c r="BC95" i="1" s="1"/>
  <c r="BC94" s="1"/>
  <c r="BG125" i="2"/>
  <c r="F33"/>
  <c r="BB95" i="1" s="1"/>
  <c r="BB94" s="1"/>
  <c r="BF125" i="2"/>
  <c r="T125"/>
  <c r="T124"/>
  <c r="R125"/>
  <c r="R124"/>
  <c r="R123" s="1"/>
  <c r="P125"/>
  <c r="P124"/>
  <c r="BK125"/>
  <c r="BK124" s="1"/>
  <c r="J125"/>
  <c r="BE125"/>
  <c r="F31" s="1"/>
  <c r="AZ95" i="1" s="1"/>
  <c r="AZ94" s="1"/>
  <c r="F118" i="2"/>
  <c r="F116"/>
  <c r="E114"/>
  <c r="F89"/>
  <c r="F87"/>
  <c r="E85"/>
  <c r="J22"/>
  <c r="E22"/>
  <c r="J119" s="1"/>
  <c r="J90"/>
  <c r="J21"/>
  <c r="J19"/>
  <c r="E19"/>
  <c r="J89" s="1"/>
  <c r="J118"/>
  <c r="J18"/>
  <c r="J16"/>
  <c r="E16"/>
  <c r="F90" s="1"/>
  <c r="J15"/>
  <c r="J10"/>
  <c r="J87" s="1"/>
  <c r="AS94" i="1"/>
  <c r="L90"/>
  <c r="AM90"/>
  <c r="AM89"/>
  <c r="L89"/>
  <c r="AM87"/>
  <c r="L87"/>
  <c r="L85"/>
  <c r="L84"/>
  <c r="R122" i="2" l="1"/>
  <c r="W30" i="1"/>
  <c r="AW94"/>
  <c r="AK30" s="1"/>
  <c r="J199" i="2"/>
  <c r="J102" s="1"/>
  <c r="BK198"/>
  <c r="J198" s="1"/>
  <c r="J101" s="1"/>
  <c r="W29" i="1"/>
  <c r="AV94"/>
  <c r="W32"/>
  <c r="AY94"/>
  <c r="J124" i="2"/>
  <c r="J96" s="1"/>
  <c r="BK123"/>
  <c r="AX94" i="1"/>
  <c r="W31"/>
  <c r="P123" i="2"/>
  <c r="P122" s="1"/>
  <c r="AU95" i="1" s="1"/>
  <c r="AU94" s="1"/>
  <c r="T123" i="2"/>
  <c r="T122" s="1"/>
  <c r="J32"/>
  <c r="AW95" i="1" s="1"/>
  <c r="AT95" s="1"/>
  <c r="J116" i="2"/>
  <c r="F119"/>
  <c r="J123" l="1"/>
  <c r="J95" s="1"/>
  <c r="BK122"/>
  <c r="J122" s="1"/>
  <c r="AK29" i="1"/>
  <c r="AT94"/>
  <c r="J28" i="2" l="1"/>
  <c r="J94"/>
  <c r="AG95" i="1" l="1"/>
  <c r="J37" i="2"/>
  <c r="AG94" i="1" l="1"/>
  <c r="AN95"/>
  <c r="AN94" l="1"/>
  <c r="AK26"/>
  <c r="AK35" s="1"/>
</calcChain>
</file>

<file path=xl/sharedStrings.xml><?xml version="1.0" encoding="utf-8"?>
<sst xmlns="http://schemas.openxmlformats.org/spreadsheetml/2006/main" count="1078" uniqueCount="301">
  <si>
    <t>Export Komplet</t>
  </si>
  <si>
    <t/>
  </si>
  <si>
    <t>2.0</t>
  </si>
  <si>
    <t>ZAMOK</t>
  </si>
  <si>
    <t>False</t>
  </si>
  <si>
    <t>{b7a10abc-421e-45b8-b71d-ce043c92447a}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</si>
  <si>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</si>
  <si>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</si>
  <si>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</si>
  <si>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</si>
  <si>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</si>
  <si>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</si>
  <si>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</si>
  <si>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</si>
  <si>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12092019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</si>
  <si>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</si>
  <si>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</si>
  <si>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Odvodnění kapličky sv. Prokopa v Hluboké</t>
  </si>
  <si>
    <t>KSO:</t>
  </si>
  <si>
    <t>CC-CZ:</t>
  </si>
  <si>
    <t>Místo:</t>
  </si>
  <si>
    <t>Dolní Hluboká</t>
  </si>
  <si>
    <t>Datum:</t>
  </si>
  <si>
    <t>12. 9. 2019</t>
  </si>
  <si>
    <t>Zadavatel:</t>
  </si>
  <si>
    <t>IČ:</t>
  </si>
  <si>
    <t>00573167</t>
  </si>
  <si>
    <t xml:space="preserve">Město Krásno 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</si>
  <si>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</si>
  <si>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</si>
  <si>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</si>
  <si>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</si>
  <si>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</si>
  <si>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</si>
  <si>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</si>
  <si>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</si>
  <si>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</si>
  <si>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</si>
  <si>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</si>
  <si>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</si>
  <si>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</si>
  <si>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</si>
  <si>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</si>
  <si>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</si>
  <si>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</si>
  <si>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</si>
  <si>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</si>
  <si>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</si>
  <si>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</si>
  <si>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</si>
  <si>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</si>
  <si>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</si>
  <si>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</si>
  <si>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</si>
  <si>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</si>
  <si>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</si>
  <si>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</si>
  <si>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</si>
  <si>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</si>
  <si>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</si>
  <si>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</si>
  <si>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</si>
  <si>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</si>
  <si>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</si>
  <si>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</si>
  <si>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</si>
  <si>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</si>
  <si>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</si>
  <si>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</si>
  <si>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</si>
  <si>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</si>
  <si>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</si>
  <si>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</si>
  <si>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</si>
  <si>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</si>
  <si>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</si>
  <si>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</si>
  <si>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</si>
  <si>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</si>
  <si>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</si>
  <si>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</si>
  <si>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</si>
  <si>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</si>
  <si>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</si>
  <si>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</si>
  <si>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</si>
  <si>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</si>
  <si>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</si>
  <si>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</si>
  <si>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</si>
  <si>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</si>
  <si>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</si>
  <si>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</si>
  <si>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</si>
  <si>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</si>
  <si>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</si>
  <si>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>PSV - Práce a dodávky PSV</t>
  </si>
  <si>
    <t xml:space="preserve">    711 - Izolace proti vodě, vlhkosti a plynům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</si>
  <si>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</si>
  <si>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</si>
  <si>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</si>
  <si>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</si>
  <si>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</si>
  <si>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</si>
  <si>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</si>
  <si>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</si>
  <si>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</si>
  <si>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</si>
  <si>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</si>
  <si>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</si>
  <si>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</si>
  <si>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</si>
  <si>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</si>
  <si>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</si>
  <si>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</si>
  <si>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</si>
  <si>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</si>
  <si>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</si>
  <si>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121112011</t>
  </si>
  <si>
    <t>Sejmutí ornice tl vrstvy do 150 mm ručně s odhozením do 3 m bez vodorovného přemístění</t>
  </si>
  <si>
    <t>m3</t>
  </si>
  <si>
    <t>CS ÚRS 2019 02</t>
  </si>
  <si>
    <t>4</t>
  </si>
  <si>
    <t>-1599716719</t>
  </si>
  <si>
    <t>PP</t>
  </si>
  <si>
    <t>Sejmutí ornice ručně  bez vodorovného přemístění s naložením na dopravní prostředek nebo s odhozením do 3 m tloušťky vrstvy do 150 mm</t>
  </si>
  <si>
    <t>VV</t>
  </si>
  <si>
    <t>35*0,15*1</t>
  </si>
  <si>
    <t>132212101</t>
  </si>
  <si>
    <t>Hloubení rýh š do 600 mm ručním nebo pneum nářadím v soudržných horninách tř. 3</t>
  </si>
  <si>
    <t>-1836155004</t>
  </si>
  <si>
    <t>Hloubení zapažených i nezapažených rýh šířky do 600 mm ručním nebo pneumatickým nářadím  s urovnáním dna do předepsaného profilu a spádu v horninách tř. 3 soudržných</t>
  </si>
  <si>
    <t>35*0,8*0,5</t>
  </si>
  <si>
    <t>3</t>
  </si>
  <si>
    <t>132212109</t>
  </si>
  <si>
    <t>Příplatek za lepivost u hloubení rýh š do 600 mm ručním nebo pneum nářadím v hornině tř. 3</t>
  </si>
  <si>
    <t>840900520</t>
  </si>
  <si>
    <t>Hloubení zapažených i nezapažených rýh šířky do 600 mm ručním nebo pneumatickým nářadím  s urovnáním dna do předepsaného profilu a spádu v horninách tř. 3 Příplatek k cenám za lepivost horniny tř. 3</t>
  </si>
  <si>
    <t>162201211</t>
  </si>
  <si>
    <t>Vodorovné přemístění výkopku z horniny tř. 1 až 4 stavebním kolečkem do 10 m</t>
  </si>
  <si>
    <t>-1019492264</t>
  </si>
  <si>
    <t>Vodorovné přemístění výkopku nebo sypaniny stavebním kolečkem s naložením a vyprázdněním kolečka na hromady nebo do dopravního prostředku na vzdálenost do 10 m z horniny tř. 1 až 4</t>
  </si>
  <si>
    <t>rýhy</t>
  </si>
  <si>
    <t>14</t>
  </si>
  <si>
    <t>odvoz a přívoz ornice na staveništi</t>
  </si>
  <si>
    <t>(5,25*2)</t>
  </si>
  <si>
    <t>Součet</t>
  </si>
  <si>
    <t>5</t>
  </si>
  <si>
    <t>162201219</t>
  </si>
  <si>
    <t>Příplatek k vodorovnému přemístění výkopku z horniny tř. 1 až 4 stavebním kolečkem ZKD 10 m</t>
  </si>
  <si>
    <t>-1789693908</t>
  </si>
  <si>
    <t>Vodorovné přemístění výkopku nebo sypaniny stavebním kolečkem s naložením a vyprázdněním kolečka na hromady nebo do dopravního prostředku na vzdálenost do 10 m z horniny Příplatek k ceně horniny tř. 1 až 4 za každých dalších 10 m</t>
  </si>
  <si>
    <t>6</t>
  </si>
  <si>
    <t>162701103</t>
  </si>
  <si>
    <t>Vodorovné přemístění do 8000 m výkopku/sypaniny z horniny tř. 1 až 4</t>
  </si>
  <si>
    <t>1546272198</t>
  </si>
  <si>
    <t>Vodorovné přemístění výkopku nebo sypaniny po suchu  na obvyklém dopravním prostředku, bez naložení výkopku, avšak se složením bez rozhrnutí z horniny tř. 1 až 4 na vzdálenost přes 7 000 do 8 000 m</t>
  </si>
  <si>
    <t>7</t>
  </si>
  <si>
    <t>167101101</t>
  </si>
  <si>
    <t>Nakládání výkopku z hornin tř. 1 až 4 do 100 m3</t>
  </si>
  <si>
    <t>1850150580</t>
  </si>
  <si>
    <t>Nakládání, skládání a překládání neulehlého výkopku nebo sypaniny  nakládání, množství do 100 m3, z hornin tř. 1 až 4</t>
  </si>
  <si>
    <t>8</t>
  </si>
  <si>
    <t>171201201</t>
  </si>
  <si>
    <t>Uložení sypaniny na skládky na pozemek určený investorem</t>
  </si>
  <si>
    <t>771413581</t>
  </si>
  <si>
    <t>Uložení sypaniny  na skládky</t>
  </si>
  <si>
    <t>9</t>
  </si>
  <si>
    <t>181301102</t>
  </si>
  <si>
    <t>Rozprostření ornice tl vrstvy do 150 mm pl do 500 m2 v rovině nebo ve svahu do 1:5</t>
  </si>
  <si>
    <t>m2</t>
  </si>
  <si>
    <t>-1810756588</t>
  </si>
  <si>
    <t>Rozprostření a urovnání ornice v rovině nebo ve svahu sklonu do 1:5 při souvislé ploše do 500 m2, tl. vrstvy přes 100 do 150 mm</t>
  </si>
  <si>
    <t>35*4</t>
  </si>
  <si>
    <t>Zakládání</t>
  </si>
  <si>
    <t>10</t>
  </si>
  <si>
    <t>211531111</t>
  </si>
  <si>
    <t>Výplň odvodňovacích žeber nebo trativodů kamenivem hrubým drceným frakce 16 až 63 mm</t>
  </si>
  <si>
    <t>842905816</t>
  </si>
  <si>
    <t>Výplň kamenivem do rýh odvodňovacích žeber nebo trativodů  bez zhutnění, s úpravou povrchu výplně kamenivem hrubým drceným frakce 16 až 63 mm</t>
  </si>
  <si>
    <t>11</t>
  </si>
  <si>
    <t>211971110</t>
  </si>
  <si>
    <t>Zřízení opláštění žeber nebo trativodů geotextilií v rýze nebo zářezu sklonu do 1:2</t>
  </si>
  <si>
    <t>1076082248</t>
  </si>
  <si>
    <t>Zřízení opláštění výplně z geotextilie odvodňovacích žeber nebo trativodů  v rýze nebo zářezu se stěnami šikmými o sklonu do 1:2</t>
  </si>
  <si>
    <t>(35*(0,8+0,8+0,5+0,5))*1,1</t>
  </si>
  <si>
    <t>12</t>
  </si>
  <si>
    <t>M</t>
  </si>
  <si>
    <t>69311006</t>
  </si>
  <si>
    <t>geotextilie tkaná separační, filtrační, výztužná PP pevnost v tahu 15kN/m</t>
  </si>
  <si>
    <t>764667649</t>
  </si>
  <si>
    <t>13</t>
  </si>
  <si>
    <t>212752213</t>
  </si>
  <si>
    <t>Trativod z drenážních trubek plastových flexibilních D do 160 mm v</t>
  </si>
  <si>
    <t>m</t>
  </si>
  <si>
    <t>793563293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</si>
  <si>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</si>
  <si>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Komunikace pozemní</t>
  </si>
  <si>
    <t>591211111</t>
  </si>
  <si>
    <t>Kladení dlažby z kostek drobných z kamene do lože z kameniva těženého tl 50 mm</t>
  </si>
  <si>
    <t>966301342</t>
  </si>
  <si>
    <t>Kladení dlažby z kostek  s provedením lože do tl. 50 mm, s vyplněním spár, s dvojím beraněním a se smetením přebytečného materiálu na krajnici drobných z kamene, do lože z kameniva těženého</t>
  </si>
  <si>
    <t>33*0,5</t>
  </si>
  <si>
    <t>58381007</t>
  </si>
  <si>
    <t>kostka dlažební žula drobná 8/10</t>
  </si>
  <si>
    <t>1825788543</t>
  </si>
  <si>
    <t>16,5*1,02 'Přepočtené koeficientem množství</t>
  </si>
  <si>
    <t>16</t>
  </si>
  <si>
    <t>594511111</t>
  </si>
  <si>
    <t>Dlažba z lomového kamene s provedením lože z betonu</t>
  </si>
  <si>
    <t>-2095530468</t>
  </si>
  <si>
    <t>Dlažba nebo přídlažba z lomového kamene lomařsky upraveného rigolového  v ploše vodorovné nebo ve sklonu tl. do 250 mm, bez vyplnění spár, s provedením lože tl. 50 mm z betonu</t>
  </si>
  <si>
    <t>úprava vtoku do příkopu</t>
  </si>
  <si>
    <t>1,5</t>
  </si>
  <si>
    <t>17</t>
  </si>
  <si>
    <t>599632111</t>
  </si>
  <si>
    <t>Vyplnění spár dlažby z lomového kamene MC se zatřením</t>
  </si>
  <si>
    <t>-1003752249</t>
  </si>
  <si>
    <t>Vyplnění spár dlažby (přídlažby) z lomového kamene  v jakémkoliv sklonu plochy a jakékoliv tloušťky cementovou maltou se zatřením</t>
  </si>
  <si>
    <t>Trubní vedení</t>
  </si>
  <si>
    <t>18</t>
  </si>
  <si>
    <t>871275211</t>
  </si>
  <si>
    <t>Kanalizační potrubí z tvrdého PVC jednovrstvé tuhost třídy SN4 DN 125</t>
  </si>
  <si>
    <t>-104922566</t>
  </si>
  <si>
    <t>Kanalizační potrubí z tvrdého PVC v otevřeném výkopu ve sklonu do 20 %, hladkého plnostěnného jednovrstvého, tuhost třídy SN 4 DN 125</t>
  </si>
  <si>
    <t>19</t>
  </si>
  <si>
    <t>877270310</t>
  </si>
  <si>
    <t>Montáž kolen na kanalizačním potrubí z PP trub hladkých plnostěnných DN 125</t>
  </si>
  <si>
    <t>kus</t>
  </si>
  <si>
    <t>-591068418</t>
  </si>
  <si>
    <t>Montáž tvarovek na kanalizačním plastovém potrubí z polypropylenu PP hladkého plnostěnného kolen DN 125</t>
  </si>
  <si>
    <t>20</t>
  </si>
  <si>
    <t>28617171</t>
  </si>
  <si>
    <t>koleno kanalizační PP SN 16 30 ° DN 125</t>
  </si>
  <si>
    <t>1091737169</t>
  </si>
  <si>
    <t>28617181</t>
  </si>
  <si>
    <t>koleno kanalizační PP SN 16 45 ° DN 125</t>
  </si>
  <si>
    <t>1813128400</t>
  </si>
  <si>
    <t>22</t>
  </si>
  <si>
    <t>877310330</t>
  </si>
  <si>
    <t>Montáž spojek na kanalizačním potrubí z PP trub hladkých plnostěnných DN 150</t>
  </si>
  <si>
    <t>-672281178</t>
  </si>
  <si>
    <t>Montáž tvarovek na kanalizačním plastovém potrubí z polypropylenu PP hladkého plnostěnného spojek nebo redukcí DN 150</t>
  </si>
  <si>
    <t>23</t>
  </si>
  <si>
    <t>28617235</t>
  </si>
  <si>
    <t>spojka přesuvná kanalizační PP DN 150</t>
  </si>
  <si>
    <t>2069322029</t>
  </si>
  <si>
    <t>24</t>
  </si>
  <si>
    <t>894811113</t>
  </si>
  <si>
    <t>Revizní šachta z PVC typ přímý, DN 315/160 hl od 1360 do 1730 mm</t>
  </si>
  <si>
    <t>-786062497</t>
  </si>
  <si>
    <t>Revizní šachta z tvrdého PVC v otevřeném výkopu typ přímý (DN šachty/DN trubního vedení) DN 315/160, hloubka od 1360 do 1730 mm</t>
  </si>
  <si>
    <t>25</t>
  </si>
  <si>
    <t>721242106</t>
  </si>
  <si>
    <t>Lapač střešních splavenin z PP se zápachovou klapkou a lapacím košem DN 125</t>
  </si>
  <si>
    <t>-1036972074</t>
  </si>
  <si>
    <t>Lapače střešních splavenin polypropylenové (PP) se svislým odtokem DN 125</t>
  </si>
  <si>
    <t>26</t>
  </si>
  <si>
    <t>R1</t>
  </si>
  <si>
    <t>Úprava pozink svodu DN 100  u styku s lapačem střešních splavenin</t>
  </si>
  <si>
    <t>-483745635</t>
  </si>
  <si>
    <t>Ostatní konstrukce a práce, bourání</t>
  </si>
  <si>
    <t>27</t>
  </si>
  <si>
    <t>938902206</t>
  </si>
  <si>
    <t>Čištění příkopů ručně š dna přes 400 mm objem nánosu do 0,50 m3/m</t>
  </si>
  <si>
    <t>1751783330</t>
  </si>
  <si>
    <t>Čištění příkopů komunikací s odstraněním travnatého porostu nebo nánosu s naložením na dopravní prostředek nebo s přemístěním na hromady na vzdálenost do 20 m ručně při šířce dna přes 400 mm a objemu nánosu přes 0,30 do 0,50 m3/m</t>
  </si>
  <si>
    <t>PSV</t>
  </si>
  <si>
    <t>Práce a dodávky PSV</t>
  </si>
  <si>
    <t>711</t>
  </si>
  <si>
    <t>Izolace proti vodě, vlhkosti a plynům</t>
  </si>
  <si>
    <t>28</t>
  </si>
  <si>
    <t>711161383</t>
  </si>
  <si>
    <t>Izolace proti zemní vlhkosti nopovou fólií ukončení horní lištou</t>
  </si>
  <si>
    <t>-526083490</t>
  </si>
  <si>
    <t>Izolace proti zemní vlhkosti a beztlakové vodě nopovými fóliemi ostatní ukončení izolace lištou</t>
  </si>
  <si>
    <t>29</t>
  </si>
  <si>
    <t>711491273</t>
  </si>
  <si>
    <t>Provedení izolace proti tlakové vodě svislé z nopové folie</t>
  </si>
  <si>
    <t>-1964235766</t>
  </si>
  <si>
    <t>Provedení izolace proti povrchové a podpovrchové tlakové vodě ostatní  na ploše svislé S z nopové fólie</t>
  </si>
  <si>
    <t>35*0,5</t>
  </si>
  <si>
    <t>30</t>
  </si>
  <si>
    <t>28323005</t>
  </si>
  <si>
    <t>fólie profilovaná (nopová) drenážní HDPE s výškou nopů 8mm šíře 500 mm</t>
  </si>
  <si>
    <t>32</t>
  </si>
  <si>
    <t>1228902394</t>
  </si>
  <si>
    <t>fólie profilovaná (nopová) drenážní HDPE s výškou nopů 8mm</t>
  </si>
  <si>
    <t>17,5*1,2 'Přepočtené koeficientem množství</t>
  </si>
  <si>
    <t>VRN</t>
  </si>
  <si>
    <t>Vedlejší rozpočtové náklady</t>
  </si>
  <si>
    <t>VRN3</t>
  </si>
  <si>
    <t>Zařízení staveniště</t>
  </si>
  <si>
    <t>31</t>
  </si>
  <si>
    <t>030001000</t>
  </si>
  <si>
    <t>soubor</t>
  </si>
  <si>
    <t>1024</t>
  </si>
  <si>
    <t>1678479928</t>
  </si>
  <si>
    <t>033203000</t>
  </si>
  <si>
    <t>Energie pro zařízení staveniště</t>
  </si>
  <si>
    <t>-1988643345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</si>
</sst>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>
      <selection activeCell="AL22" sqref="AL2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9" t="s">
        <v>14</v>
      </c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2"/>
      <c r="AQ5" s="22"/>
      <c r="AR5" s="20"/>
      <c r="BE5" s="297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1" t="s">
        <v>17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2"/>
      <c r="AQ6" s="22"/>
      <c r="AR6" s="20"/>
      <c r="BE6" s="298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98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98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8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98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298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8"/>
      <c r="BS12" s="17" t="s">
        <v>6</v>
      </c>
    </row>
    <row r="13" spans="1:74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30</v>
      </c>
      <c r="AO13" s="22"/>
      <c r="AP13" s="22"/>
      <c r="AQ13" s="22"/>
      <c r="AR13" s="20"/>
      <c r="BE13" s="298"/>
      <c r="BS13" s="17" t="s">
        <v>6</v>
      </c>
    </row>
    <row r="14" spans="1:74" ht="12.75">
      <c r="B14" s="21"/>
      <c r="C14" s="22"/>
      <c r="D14" s="22"/>
      <c r="E14" s="292" t="s">
        <v>30</v>
      </c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98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8"/>
      <c r="BS15" s="17" t="s">
        <v>4</v>
      </c>
    </row>
    <row r="16" spans="1:74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98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298"/>
      <c r="BS17" s="17" t="s">
        <v>33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8"/>
      <c r="BS18" s="17" t="s">
        <v>6</v>
      </c>
    </row>
    <row r="19" spans="1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98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98"/>
      <c r="BS20" s="17" t="s">
        <v>33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8"/>
    </row>
    <row r="22" spans="1:71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8"/>
    </row>
    <row r="23" spans="1:71" s="1" customFormat="1" ht="16.5" customHeight="1">
      <c r="B23" s="21"/>
      <c r="C23" s="22"/>
      <c r="D23" s="22"/>
      <c r="E23" s="294" t="s">
        <v>1</v>
      </c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2"/>
      <c r="AP23" s="22"/>
      <c r="AQ23" s="22"/>
      <c r="AR23" s="20"/>
      <c r="BE23" s="298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8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8"/>
    </row>
    <row r="26" spans="1:71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0">
        <f>ROUND(AG94,2)</f>
        <v>0</v>
      </c>
      <c r="AL26" s="301"/>
      <c r="AM26" s="301"/>
      <c r="AN26" s="301"/>
      <c r="AO26" s="301"/>
      <c r="AP26" s="36"/>
      <c r="AQ26" s="36"/>
      <c r="AR26" s="39"/>
      <c r="BE26" s="298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8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5" t="s">
        <v>37</v>
      </c>
      <c r="M28" s="295"/>
      <c r="N28" s="295"/>
      <c r="O28" s="295"/>
      <c r="P28" s="295"/>
      <c r="Q28" s="36"/>
      <c r="R28" s="36"/>
      <c r="S28" s="36"/>
      <c r="T28" s="36"/>
      <c r="U28" s="36"/>
      <c r="V28" s="36"/>
      <c r="W28" s="295" t="s">
        <v>38</v>
      </c>
      <c r="X28" s="295"/>
      <c r="Y28" s="295"/>
      <c r="Z28" s="295"/>
      <c r="AA28" s="295"/>
      <c r="AB28" s="295"/>
      <c r="AC28" s="295"/>
      <c r="AD28" s="295"/>
      <c r="AE28" s="295"/>
      <c r="AF28" s="36"/>
      <c r="AG28" s="36"/>
      <c r="AH28" s="36"/>
      <c r="AI28" s="36"/>
      <c r="AJ28" s="36"/>
      <c r="AK28" s="295" t="s">
        <v>39</v>
      </c>
      <c r="AL28" s="295"/>
      <c r="AM28" s="295"/>
      <c r="AN28" s="295"/>
      <c r="AO28" s="295"/>
      <c r="AP28" s="36"/>
      <c r="AQ28" s="36"/>
      <c r="AR28" s="39"/>
      <c r="BE28" s="298"/>
    </row>
    <row r="29" spans="1:71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61">
        <v>0.21</v>
      </c>
      <c r="M29" s="262"/>
      <c r="N29" s="262"/>
      <c r="O29" s="262"/>
      <c r="P29" s="262"/>
      <c r="Q29" s="41"/>
      <c r="R29" s="41"/>
      <c r="S29" s="41"/>
      <c r="T29" s="41"/>
      <c r="U29" s="41"/>
      <c r="V29" s="41"/>
      <c r="W29" s="296">
        <f>ROUND(AZ94, 2)</f>
        <v>0</v>
      </c>
      <c r="X29" s="262"/>
      <c r="Y29" s="262"/>
      <c r="Z29" s="262"/>
      <c r="AA29" s="262"/>
      <c r="AB29" s="262"/>
      <c r="AC29" s="262"/>
      <c r="AD29" s="262"/>
      <c r="AE29" s="262"/>
      <c r="AF29" s="41"/>
      <c r="AG29" s="41"/>
      <c r="AH29" s="41"/>
      <c r="AI29" s="41"/>
      <c r="AJ29" s="41"/>
      <c r="AK29" s="296">
        <f>ROUND(AV94, 2)</f>
        <v>0</v>
      </c>
      <c r="AL29" s="262"/>
      <c r="AM29" s="262"/>
      <c r="AN29" s="262"/>
      <c r="AO29" s="262"/>
      <c r="AP29" s="41"/>
      <c r="AQ29" s="41"/>
      <c r="AR29" s="42"/>
      <c r="BE29" s="299"/>
    </row>
    <row r="30" spans="1:71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61">
        <v>0.15</v>
      </c>
      <c r="M30" s="262"/>
      <c r="N30" s="262"/>
      <c r="O30" s="262"/>
      <c r="P30" s="262"/>
      <c r="Q30" s="41"/>
      <c r="R30" s="41"/>
      <c r="S30" s="41"/>
      <c r="T30" s="41"/>
      <c r="U30" s="41"/>
      <c r="V30" s="41"/>
      <c r="W30" s="296">
        <f>ROUND(BA94, 2)</f>
        <v>0</v>
      </c>
      <c r="X30" s="262"/>
      <c r="Y30" s="262"/>
      <c r="Z30" s="262"/>
      <c r="AA30" s="262"/>
      <c r="AB30" s="262"/>
      <c r="AC30" s="262"/>
      <c r="AD30" s="262"/>
      <c r="AE30" s="262"/>
      <c r="AF30" s="41"/>
      <c r="AG30" s="41"/>
      <c r="AH30" s="41"/>
      <c r="AI30" s="41"/>
      <c r="AJ30" s="41"/>
      <c r="AK30" s="296">
        <f>ROUND(AW94, 2)</f>
        <v>0</v>
      </c>
      <c r="AL30" s="262"/>
      <c r="AM30" s="262"/>
      <c r="AN30" s="262"/>
      <c r="AO30" s="262"/>
      <c r="AP30" s="41"/>
      <c r="AQ30" s="41"/>
      <c r="AR30" s="42"/>
      <c r="BE30" s="299"/>
    </row>
    <row r="31" spans="1:71" s="3" customFormat="1" ht="14.45" hidden="1" customHeight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61">
        <v>0.21</v>
      </c>
      <c r="M31" s="262"/>
      <c r="N31" s="262"/>
      <c r="O31" s="262"/>
      <c r="P31" s="262"/>
      <c r="Q31" s="41"/>
      <c r="R31" s="41"/>
      <c r="S31" s="41"/>
      <c r="T31" s="41"/>
      <c r="U31" s="41"/>
      <c r="V31" s="41"/>
      <c r="W31" s="296">
        <f>ROUND(BB94, 2)</f>
        <v>0</v>
      </c>
      <c r="X31" s="262"/>
      <c r="Y31" s="262"/>
      <c r="Z31" s="262"/>
      <c r="AA31" s="262"/>
      <c r="AB31" s="262"/>
      <c r="AC31" s="262"/>
      <c r="AD31" s="262"/>
      <c r="AE31" s="262"/>
      <c r="AF31" s="41"/>
      <c r="AG31" s="41"/>
      <c r="AH31" s="41"/>
      <c r="AI31" s="41"/>
      <c r="AJ31" s="41"/>
      <c r="AK31" s="296">
        <v>0</v>
      </c>
      <c r="AL31" s="262"/>
      <c r="AM31" s="262"/>
      <c r="AN31" s="262"/>
      <c r="AO31" s="262"/>
      <c r="AP31" s="41"/>
      <c r="AQ31" s="41"/>
      <c r="AR31" s="42"/>
      <c r="BE31" s="299"/>
    </row>
    <row r="32" spans="1:71" s="3" customFormat="1" ht="14.45" hidden="1" customHeight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61">
        <v>0.15</v>
      </c>
      <c r="M32" s="262"/>
      <c r="N32" s="262"/>
      <c r="O32" s="262"/>
      <c r="P32" s="262"/>
      <c r="Q32" s="41"/>
      <c r="R32" s="41"/>
      <c r="S32" s="41"/>
      <c r="T32" s="41"/>
      <c r="U32" s="41"/>
      <c r="V32" s="41"/>
      <c r="W32" s="296">
        <f>ROUND(BC94, 2)</f>
        <v>0</v>
      </c>
      <c r="X32" s="262"/>
      <c r="Y32" s="262"/>
      <c r="Z32" s="262"/>
      <c r="AA32" s="262"/>
      <c r="AB32" s="262"/>
      <c r="AC32" s="262"/>
      <c r="AD32" s="262"/>
      <c r="AE32" s="262"/>
      <c r="AF32" s="41"/>
      <c r="AG32" s="41"/>
      <c r="AH32" s="41"/>
      <c r="AI32" s="41"/>
      <c r="AJ32" s="41"/>
      <c r="AK32" s="296">
        <v>0</v>
      </c>
      <c r="AL32" s="262"/>
      <c r="AM32" s="262"/>
      <c r="AN32" s="262"/>
      <c r="AO32" s="262"/>
      <c r="AP32" s="41"/>
      <c r="AQ32" s="41"/>
      <c r="AR32" s="42"/>
      <c r="BE32" s="299"/>
    </row>
    <row r="33" spans="1:57" s="3" customFormat="1" ht="14.45" hidden="1" customHeight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61">
        <v>0</v>
      </c>
      <c r="M33" s="262"/>
      <c r="N33" s="262"/>
      <c r="O33" s="262"/>
      <c r="P33" s="262"/>
      <c r="Q33" s="41"/>
      <c r="R33" s="41"/>
      <c r="S33" s="41"/>
      <c r="T33" s="41"/>
      <c r="U33" s="41"/>
      <c r="V33" s="41"/>
      <c r="W33" s="296">
        <f>ROUND(BD94, 2)</f>
        <v>0</v>
      </c>
      <c r="X33" s="262"/>
      <c r="Y33" s="262"/>
      <c r="Z33" s="262"/>
      <c r="AA33" s="262"/>
      <c r="AB33" s="262"/>
      <c r="AC33" s="262"/>
      <c r="AD33" s="262"/>
      <c r="AE33" s="262"/>
      <c r="AF33" s="41"/>
      <c r="AG33" s="41"/>
      <c r="AH33" s="41"/>
      <c r="AI33" s="41"/>
      <c r="AJ33" s="41"/>
      <c r="AK33" s="296">
        <v>0</v>
      </c>
      <c r="AL33" s="262"/>
      <c r="AM33" s="262"/>
      <c r="AN33" s="262"/>
      <c r="AO33" s="262"/>
      <c r="AP33" s="41"/>
      <c r="AQ33" s="41"/>
      <c r="AR33" s="42"/>
      <c r="BE33" s="299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98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73" t="s">
        <v>48</v>
      </c>
      <c r="Y35" s="274"/>
      <c r="Z35" s="274"/>
      <c r="AA35" s="274"/>
      <c r="AB35" s="274"/>
      <c r="AC35" s="45"/>
      <c r="AD35" s="45"/>
      <c r="AE35" s="45"/>
      <c r="AF35" s="45"/>
      <c r="AG35" s="45"/>
      <c r="AH35" s="45"/>
      <c r="AI35" s="45"/>
      <c r="AJ35" s="45"/>
      <c r="AK35" s="275">
        <f>SUM(AK26:AK33)</f>
        <v>0</v>
      </c>
      <c r="AL35" s="274"/>
      <c r="AM35" s="274"/>
      <c r="AN35" s="274"/>
      <c r="AO35" s="276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1:57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0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0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0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0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12092019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0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0" t="str">
        <f>K6</f>
        <v>Odvodnění kapličky sv. Prokopa v Hluboké</v>
      </c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63"/>
      <c r="AQ85" s="63"/>
      <c r="AR85" s="64"/>
    </row>
    <row r="86" spans="1:90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0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Dolní Hluboká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2" t="str">
        <f>IF(AN8= "","",AN8)</f>
        <v>12. 9. 2019</v>
      </c>
      <c r="AN87" s="282"/>
      <c r="AO87" s="36"/>
      <c r="AP87" s="36"/>
      <c r="AQ87" s="36"/>
      <c r="AR87" s="39"/>
      <c r="BE87" s="34"/>
    </row>
    <row r="88" spans="1:90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0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 xml:space="preserve">Město Krásno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31</v>
      </c>
      <c r="AJ89" s="36"/>
      <c r="AK89" s="36"/>
      <c r="AL89" s="36"/>
      <c r="AM89" s="278" t="str">
        <f>IF(E17="","",E17)</f>
        <v xml:space="preserve"> </v>
      </c>
      <c r="AN89" s="279"/>
      <c r="AO89" s="279"/>
      <c r="AP89" s="279"/>
      <c r="AQ89" s="36"/>
      <c r="AR89" s="39"/>
      <c r="AS89" s="283" t="s">
        <v>56</v>
      </c>
      <c r="AT89" s="284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0" s="2" customFormat="1" ht="15.2" customHeight="1">
      <c r="A90" s="34"/>
      <c r="B90" s="35"/>
      <c r="C90" s="29" t="s">
        <v>29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34</v>
      </c>
      <c r="AJ90" s="36"/>
      <c r="AK90" s="36"/>
      <c r="AL90" s="36"/>
      <c r="AM90" s="278" t="str">
        <f>IF(E20="","",E20)</f>
        <v xml:space="preserve"> </v>
      </c>
      <c r="AN90" s="279"/>
      <c r="AO90" s="279"/>
      <c r="AP90" s="279"/>
      <c r="AQ90" s="36"/>
      <c r="AR90" s="39"/>
      <c r="AS90" s="285"/>
      <c r="AT90" s="286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0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7"/>
      <c r="AT91" s="288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0" s="2" customFormat="1" ht="29.25" customHeight="1">
      <c r="A92" s="34"/>
      <c r="B92" s="35"/>
      <c r="C92" s="263" t="s">
        <v>57</v>
      </c>
      <c r="D92" s="264"/>
      <c r="E92" s="264"/>
      <c r="F92" s="264"/>
      <c r="G92" s="264"/>
      <c r="H92" s="73"/>
      <c r="I92" s="265" t="s">
        <v>58</v>
      </c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6" t="s">
        <v>59</v>
      </c>
      <c r="AH92" s="264"/>
      <c r="AI92" s="264"/>
      <c r="AJ92" s="264"/>
      <c r="AK92" s="264"/>
      <c r="AL92" s="264"/>
      <c r="AM92" s="264"/>
      <c r="AN92" s="265" t="s">
        <v>60</v>
      </c>
      <c r="AO92" s="264"/>
      <c r="AP92" s="267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90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0" s="6" customFormat="1" ht="32.450000000000003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1">
        <f>ROUND(AG95,2)</f>
        <v>0</v>
      </c>
      <c r="AH94" s="271"/>
      <c r="AI94" s="271"/>
      <c r="AJ94" s="271"/>
      <c r="AK94" s="271"/>
      <c r="AL94" s="271"/>
      <c r="AM94" s="271"/>
      <c r="AN94" s="272">
        <f>SUM(AG94,AT94)</f>
        <v>0</v>
      </c>
      <c r="AO94" s="272"/>
      <c r="AP94" s="272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75</v>
      </c>
      <c r="BT94" s="91" t="s">
        <v>76</v>
      </c>
      <c r="BV94" s="91" t="s">
        <v>77</v>
      </c>
      <c r="BW94" s="91" t="s">
        <v>5</v>
      </c>
      <c r="BX94" s="91" t="s">
        <v>78</v>
      </c>
      <c r="CL94" s="91" t="s">
        <v>1</v>
      </c>
    </row>
    <row r="95" spans="1:90" s="7" customFormat="1" ht="27" customHeight="1">
      <c r="A95" s="92" t="s">
        <v>79</v>
      </c>
      <c r="B95" s="93"/>
      <c r="C95" s="94"/>
      <c r="D95" s="270" t="s">
        <v>14</v>
      </c>
      <c r="E95" s="270"/>
      <c r="F95" s="270"/>
      <c r="G95" s="270"/>
      <c r="H95" s="270"/>
      <c r="I95" s="95"/>
      <c r="J95" s="270" t="s">
        <v>17</v>
      </c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68">
        <f>'12092019 - Odvodnění kapl...'!J28</f>
        <v>0</v>
      </c>
      <c r="AH95" s="269"/>
      <c r="AI95" s="269"/>
      <c r="AJ95" s="269"/>
      <c r="AK95" s="269"/>
      <c r="AL95" s="269"/>
      <c r="AM95" s="269"/>
      <c r="AN95" s="268">
        <f>SUM(AG95,AT95)</f>
        <v>0</v>
      </c>
      <c r="AO95" s="269"/>
      <c r="AP95" s="269"/>
      <c r="AQ95" s="96" t="s">
        <v>80</v>
      </c>
      <c r="AR95" s="97"/>
      <c r="AS95" s="98">
        <v>0</v>
      </c>
      <c r="AT95" s="99">
        <f>ROUND(SUM(AV95:AW95),2)</f>
        <v>0</v>
      </c>
      <c r="AU95" s="100">
        <f>'12092019 - Odvodnění kapl...'!P122</f>
        <v>0</v>
      </c>
      <c r="AV95" s="99">
        <f>'12092019 - Odvodnění kapl...'!J31</f>
        <v>0</v>
      </c>
      <c r="AW95" s="99">
        <f>'12092019 - Odvodnění kapl...'!J32</f>
        <v>0</v>
      </c>
      <c r="AX95" s="99">
        <f>'12092019 - Odvodnění kapl...'!J33</f>
        <v>0</v>
      </c>
      <c r="AY95" s="99">
        <f>'12092019 - Odvodnění kapl...'!J34</f>
        <v>0</v>
      </c>
      <c r="AZ95" s="99">
        <f>'12092019 - Odvodnění kapl...'!F31</f>
        <v>0</v>
      </c>
      <c r="BA95" s="99">
        <f>'12092019 - Odvodnění kapl...'!F32</f>
        <v>0</v>
      </c>
      <c r="BB95" s="99">
        <f>'12092019 - Odvodnění kapl...'!F33</f>
        <v>0</v>
      </c>
      <c r="BC95" s="99">
        <f>'12092019 - Odvodnění kapl...'!F34</f>
        <v>0</v>
      </c>
      <c r="BD95" s="101">
        <f>'12092019 - Odvodnění kapl...'!F35</f>
        <v>0</v>
      </c>
      <c r="BT95" s="102" t="s">
        <v>81</v>
      </c>
      <c r="BU95" s="102" t="s">
        <v>82</v>
      </c>
      <c r="BV95" s="102" t="s">
        <v>77</v>
      </c>
      <c r="BW95" s="102" t="s">
        <v>5</v>
      </c>
      <c r="BX95" s="102" t="s">
        <v>78</v>
      </c>
      <c r="CL95" s="102" t="s">
        <v>1</v>
      </c>
    </row>
    <row r="96" spans="1:90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gxNHnUMjR24kR3JaGzcCZE9h+h9OvWQeiHS2bwEpBy5rTWVWUVTLbUMafRHwpBsqk3qu766hG851ZjYRDxP7Pw==" saltValue="Gcjw9ib7iWR6CwVf81SnlBn0yTx4aVumB/HfeD3j+hqtNXb2lHu/plQNCrzlLWEUrvzQzZ3/ph9HNPZQ2vmIcA==" spinCount="100000" sheet="1" objects="1" scenarios="1" formatColumns="0" formatRows="0"/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30:P30"/>
    <mergeCell ref="L31:P31"/>
    <mergeCell ref="L32:P32"/>
    <mergeCell ref="L33:P33"/>
    <mergeCell ref="C92:G92"/>
    <mergeCell ref="I92:AF92"/>
    <mergeCell ref="X35:AB35"/>
  </mergeCells>
  <hyperlinks>
    <hyperlink ref="A95" location="'12092019 - Odvodnění kapl...'!C2" display="/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tabSelected="1" topLeftCell="A189" workbookViewId="0">
      <selection activeCell="F214" sqref="F21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18.5" style="1" bestFit="1" customWidth="1"/>
    <col min="8" max="8" width="11.5" style="1" customWidth="1"/>
    <col min="9" max="9" width="20.1640625" style="10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7" t="s">
        <v>5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1:46" s="1" customFormat="1" ht="24.95" customHeight="1">
      <c r="B4" s="20"/>
      <c r="D4" s="107" t="s">
        <v>84</v>
      </c>
      <c r="I4" s="103"/>
      <c r="L4" s="20"/>
      <c r="M4" s="108" t="s">
        <v>10</v>
      </c>
      <c r="AT4" s="17" t="s">
        <v>4</v>
      </c>
    </row>
    <row r="5" spans="1:46" s="1" customFormat="1" ht="6.95" customHeight="1">
      <c r="B5" s="20"/>
      <c r="I5" s="103"/>
      <c r="L5" s="20"/>
    </row>
    <row r="6" spans="1:46" s="2" customFormat="1" ht="12" customHeight="1">
      <c r="A6" s="34"/>
      <c r="B6" s="39"/>
      <c r="C6" s="34"/>
      <c r="D6" s="109" t="s">
        <v>16</v>
      </c>
      <c r="E6" s="34"/>
      <c r="F6" s="34"/>
      <c r="G6" s="34"/>
      <c r="H6" s="34"/>
      <c r="I6" s="110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46" s="2" customFormat="1" ht="16.5" customHeight="1">
      <c r="A7" s="34"/>
      <c r="B7" s="39"/>
      <c r="C7" s="34"/>
      <c r="D7" s="34"/>
      <c r="E7" s="302" t="s">
        <v>17</v>
      </c>
      <c r="F7" s="303"/>
      <c r="G7" s="303"/>
      <c r="H7" s="303"/>
      <c r="I7" s="110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46" s="2" customFormat="1">
      <c r="A8" s="34"/>
      <c r="B8" s="39"/>
      <c r="C8" s="34"/>
      <c r="D8" s="34"/>
      <c r="E8" s="34"/>
      <c r="F8" s="34"/>
      <c r="G8" s="34"/>
      <c r="H8" s="34"/>
      <c r="I8" s="110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2" customHeight="1">
      <c r="A9" s="34"/>
      <c r="B9" s="39"/>
      <c r="C9" s="34"/>
      <c r="D9" s="109" t="s">
        <v>18</v>
      </c>
      <c r="E9" s="34"/>
      <c r="F9" s="111" t="s">
        <v>1</v>
      </c>
      <c r="G9" s="34"/>
      <c r="H9" s="34"/>
      <c r="I9" s="112" t="s">
        <v>19</v>
      </c>
      <c r="J9" s="111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09" t="s">
        <v>20</v>
      </c>
      <c r="E10" s="34"/>
      <c r="F10" s="111" t="s">
        <v>21</v>
      </c>
      <c r="G10" s="34"/>
      <c r="H10" s="34"/>
      <c r="I10" s="112" t="s">
        <v>22</v>
      </c>
      <c r="J10" s="113" t="str">
        <f>'Rekapitulace stavby'!AN8</f>
        <v>12. 9. 2019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110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09" t="s">
        <v>24</v>
      </c>
      <c r="E12" s="34"/>
      <c r="F12" s="34"/>
      <c r="G12" s="34"/>
      <c r="H12" s="34"/>
      <c r="I12" s="112" t="s">
        <v>25</v>
      </c>
      <c r="J12" s="111" t="s">
        <v>26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8" customHeight="1">
      <c r="A13" s="34"/>
      <c r="B13" s="39"/>
      <c r="C13" s="34"/>
      <c r="D13" s="34"/>
      <c r="E13" s="111" t="s">
        <v>27</v>
      </c>
      <c r="F13" s="34"/>
      <c r="G13" s="34"/>
      <c r="H13" s="34"/>
      <c r="I13" s="112" t="s">
        <v>28</v>
      </c>
      <c r="J13" s="111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110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2" customHeight="1">
      <c r="A15" s="34"/>
      <c r="B15" s="39"/>
      <c r="C15" s="34"/>
      <c r="D15" s="109" t="s">
        <v>29</v>
      </c>
      <c r="E15" s="34"/>
      <c r="F15" s="34"/>
      <c r="G15" s="34"/>
      <c r="H15" s="34"/>
      <c r="I15" s="112" t="s">
        <v>25</v>
      </c>
      <c r="J15" s="30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8" customHeight="1">
      <c r="A16" s="34"/>
      <c r="B16" s="39"/>
      <c r="C16" s="34"/>
      <c r="D16" s="34"/>
      <c r="E16" s="304" t="str">
        <f>'Rekapitulace stavby'!E14</f>
        <v>Vyplň údaj</v>
      </c>
      <c r="F16" s="305"/>
      <c r="G16" s="305"/>
      <c r="H16" s="305"/>
      <c r="I16" s="112" t="s">
        <v>28</v>
      </c>
      <c r="J16" s="30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110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9" t="s">
        <v>31</v>
      </c>
      <c r="E18" s="34"/>
      <c r="F18" s="34"/>
      <c r="G18" s="34"/>
      <c r="H18" s="34"/>
      <c r="I18" s="112" t="s">
        <v>25</v>
      </c>
      <c r="J18" s="111" t="str">
        <f>IF('Rekapitulace stavby'!AN16="","",'Rekapitulace stavby'!AN16)</f>
        <v/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1" t="str">
        <f>IF('Rekapitulace stavby'!E17="","",'Rekapitulace stavby'!E17)</f>
        <v xml:space="preserve"> </v>
      </c>
      <c r="F19" s="34"/>
      <c r="G19" s="34"/>
      <c r="H19" s="34"/>
      <c r="I19" s="112" t="s">
        <v>28</v>
      </c>
      <c r="J19" s="111" t="str">
        <f>IF('Rekapitulace stavby'!AN17="","",'Rekapitulace stavby'!AN17)</f>
        <v/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110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9" t="s">
        <v>34</v>
      </c>
      <c r="E21" s="34"/>
      <c r="F21" s="34"/>
      <c r="G21" s="34"/>
      <c r="H21" s="34"/>
      <c r="I21" s="112" t="s">
        <v>25</v>
      </c>
      <c r="J21" s="111" t="str">
        <f>IF('Rekapitulace stavby'!AN19="","",'Rekapitulace stavby'!AN19)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11" t="str">
        <f>IF('Rekapitulace stavby'!E20="","",'Rekapitulace stavby'!E20)</f>
        <v xml:space="preserve"> </v>
      </c>
      <c r="F22" s="34"/>
      <c r="G22" s="34"/>
      <c r="H22" s="34"/>
      <c r="I22" s="112" t="s">
        <v>28</v>
      </c>
      <c r="J22" s="111" t="str">
        <f>IF('Rekapitulace stavby'!AN20="","",'Rekapitulace stavby'!AN20)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110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9" t="s">
        <v>35</v>
      </c>
      <c r="E24" s="34"/>
      <c r="F24" s="34"/>
      <c r="G24" s="34"/>
      <c r="H24" s="34"/>
      <c r="I24" s="110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4"/>
      <c r="B25" s="115"/>
      <c r="C25" s="114"/>
      <c r="D25" s="114"/>
      <c r="E25" s="306" t="s">
        <v>1</v>
      </c>
      <c r="F25" s="306"/>
      <c r="G25" s="306"/>
      <c r="H25" s="306"/>
      <c r="I25" s="116"/>
      <c r="J25" s="114"/>
      <c r="K25" s="114"/>
      <c r="L25" s="117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110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8"/>
      <c r="E27" s="118"/>
      <c r="F27" s="118"/>
      <c r="G27" s="118"/>
      <c r="H27" s="118"/>
      <c r="I27" s="119"/>
      <c r="J27" s="118"/>
      <c r="K27" s="118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20" t="s">
        <v>36</v>
      </c>
      <c r="E28" s="34"/>
      <c r="F28" s="34"/>
      <c r="G28" s="34"/>
      <c r="H28" s="34"/>
      <c r="I28" s="110"/>
      <c r="J28" s="121">
        <f>ROUND(J122, 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9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22" t="s">
        <v>38</v>
      </c>
      <c r="G30" s="34"/>
      <c r="H30" s="34"/>
      <c r="I30" s="123" t="s">
        <v>37</v>
      </c>
      <c r="J30" s="122" t="s">
        <v>39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24" t="s">
        <v>40</v>
      </c>
      <c r="E31" s="109" t="s">
        <v>41</v>
      </c>
      <c r="F31" s="125">
        <f>ROUND((SUM(BE122:BE213)),  2)</f>
        <v>0</v>
      </c>
      <c r="G31" s="34"/>
      <c r="H31" s="34"/>
      <c r="I31" s="126">
        <v>0.21</v>
      </c>
      <c r="J31" s="125">
        <f>ROUND(((SUM(BE122:BE213))*I31),  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9" t="s">
        <v>42</v>
      </c>
      <c r="F32" s="125">
        <f>ROUND((SUM(BF122:BF213)),  2)</f>
        <v>0</v>
      </c>
      <c r="G32" s="34"/>
      <c r="H32" s="34"/>
      <c r="I32" s="126">
        <v>0.15</v>
      </c>
      <c r="J32" s="125">
        <f>ROUND(((SUM(BF122:BF213))*I32), 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hidden="1" customHeight="1">
      <c r="A33" s="34"/>
      <c r="B33" s="39"/>
      <c r="C33" s="34"/>
      <c r="D33" s="34"/>
      <c r="E33" s="109" t="s">
        <v>43</v>
      </c>
      <c r="F33" s="125">
        <f>ROUND((SUM(BG122:BG213)),  2)</f>
        <v>0</v>
      </c>
      <c r="G33" s="34"/>
      <c r="H33" s="34"/>
      <c r="I33" s="126">
        <v>0.21</v>
      </c>
      <c r="J33" s="125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hidden="1" customHeight="1">
      <c r="A34" s="34"/>
      <c r="B34" s="39"/>
      <c r="C34" s="34"/>
      <c r="D34" s="34"/>
      <c r="E34" s="109" t="s">
        <v>44</v>
      </c>
      <c r="F34" s="125">
        <f>ROUND((SUM(BH122:BH213)),  2)</f>
        <v>0</v>
      </c>
      <c r="G34" s="34"/>
      <c r="H34" s="34"/>
      <c r="I34" s="126">
        <v>0.15</v>
      </c>
      <c r="J34" s="125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09" t="s">
        <v>45</v>
      </c>
      <c r="F35" s="125">
        <f>ROUND((SUM(BI122:BI213)),  2)</f>
        <v>0</v>
      </c>
      <c r="G35" s="34"/>
      <c r="H35" s="34"/>
      <c r="I35" s="126">
        <v>0</v>
      </c>
      <c r="J35" s="125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110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7"/>
      <c r="D37" s="128" t="s">
        <v>46</v>
      </c>
      <c r="E37" s="129"/>
      <c r="F37" s="129"/>
      <c r="G37" s="130" t="s">
        <v>47</v>
      </c>
      <c r="H37" s="131" t="s">
        <v>48</v>
      </c>
      <c r="I37" s="132"/>
      <c r="J37" s="133">
        <f>SUM(J28:J35)</f>
        <v>0</v>
      </c>
      <c r="K37" s="1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9"/>
      <c r="C38" s="34"/>
      <c r="D38" s="34"/>
      <c r="E38" s="34"/>
      <c r="F38" s="34"/>
      <c r="G38" s="34"/>
      <c r="H38" s="34"/>
      <c r="I38" s="110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1" customFormat="1" ht="14.45" customHeight="1">
      <c r="B39" s="20"/>
      <c r="I39" s="103"/>
      <c r="L39" s="20"/>
    </row>
    <row r="40" spans="1:31" s="1" customFormat="1" ht="14.45" customHeight="1">
      <c r="B40" s="20"/>
      <c r="I40" s="103"/>
      <c r="L40" s="20"/>
    </row>
    <row r="41" spans="1:31" s="1" customFormat="1" ht="14.45" customHeight="1">
      <c r="B41" s="20"/>
      <c r="I41" s="103"/>
      <c r="L41" s="20"/>
    </row>
    <row r="42" spans="1:31" s="1" customFormat="1" ht="14.45" customHeight="1">
      <c r="B42" s="20"/>
      <c r="I42" s="103"/>
      <c r="L42" s="20"/>
    </row>
    <row r="43" spans="1:31" s="1" customFormat="1" ht="14.45" customHeight="1">
      <c r="B43" s="20"/>
      <c r="I43" s="103"/>
      <c r="L43" s="20"/>
    </row>
    <row r="44" spans="1:31" s="1" customFormat="1" ht="14.45" customHeight="1">
      <c r="B44" s="20"/>
      <c r="I44" s="103"/>
      <c r="L44" s="20"/>
    </row>
    <row r="45" spans="1:31" s="1" customFormat="1" ht="14.45" customHeight="1">
      <c r="B45" s="20"/>
      <c r="I45" s="103"/>
      <c r="L45" s="20"/>
    </row>
    <row r="46" spans="1:31" s="1" customFormat="1" ht="14.45" customHeight="1">
      <c r="B46" s="20"/>
      <c r="I46" s="103"/>
      <c r="L46" s="20"/>
    </row>
    <row r="47" spans="1:31" s="1" customFormat="1" ht="14.45" customHeight="1">
      <c r="B47" s="20"/>
      <c r="I47" s="103"/>
      <c r="L47" s="20"/>
    </row>
    <row r="48" spans="1:31" s="1" customFormat="1" ht="14.45" customHeight="1">
      <c r="B48" s="20"/>
      <c r="I48" s="103"/>
      <c r="L48" s="20"/>
    </row>
    <row r="49" spans="1:31" s="1" customFormat="1" ht="14.45" customHeight="1">
      <c r="B49" s="20"/>
      <c r="I49" s="103"/>
      <c r="L49" s="20"/>
    </row>
    <row r="50" spans="1:31" s="2" customFormat="1" ht="14.45" customHeight="1">
      <c r="B50" s="51"/>
      <c r="D50" s="135" t="s">
        <v>49</v>
      </c>
      <c r="E50" s="136"/>
      <c r="F50" s="136"/>
      <c r="G50" s="135" t="s">
        <v>50</v>
      </c>
      <c r="H50" s="136"/>
      <c r="I50" s="137"/>
      <c r="J50" s="136"/>
      <c r="K50" s="136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38" t="s">
        <v>51</v>
      </c>
      <c r="E61" s="139"/>
      <c r="F61" s="140" t="s">
        <v>52</v>
      </c>
      <c r="G61" s="138" t="s">
        <v>51</v>
      </c>
      <c r="H61" s="139"/>
      <c r="I61" s="141"/>
      <c r="J61" s="142" t="s">
        <v>52</v>
      </c>
      <c r="K61" s="139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5" t="s">
        <v>53</v>
      </c>
      <c r="E65" s="143"/>
      <c r="F65" s="143"/>
      <c r="G65" s="135" t="s">
        <v>54</v>
      </c>
      <c r="H65" s="143"/>
      <c r="I65" s="144"/>
      <c r="J65" s="143"/>
      <c r="K65" s="14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38" t="s">
        <v>51</v>
      </c>
      <c r="E76" s="139"/>
      <c r="F76" s="140" t="s">
        <v>52</v>
      </c>
      <c r="G76" s="138" t="s">
        <v>51</v>
      </c>
      <c r="H76" s="139"/>
      <c r="I76" s="141"/>
      <c r="J76" s="142" t="s">
        <v>52</v>
      </c>
      <c r="K76" s="139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85</v>
      </c>
      <c r="D82" s="36"/>
      <c r="E82" s="36"/>
      <c r="F82" s="36"/>
      <c r="G82" s="36"/>
      <c r="H82" s="36"/>
      <c r="I82" s="110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0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0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280" t="str">
        <f>E7</f>
        <v>Odvodnění kapličky sv. Prokopa v Hluboké</v>
      </c>
      <c r="F85" s="307"/>
      <c r="G85" s="307"/>
      <c r="H85" s="307"/>
      <c r="I85" s="110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110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2" customHeight="1">
      <c r="A87" s="34"/>
      <c r="B87" s="35"/>
      <c r="C87" s="29" t="s">
        <v>20</v>
      </c>
      <c r="D87" s="36"/>
      <c r="E87" s="36"/>
      <c r="F87" s="27" t="str">
        <f>F10</f>
        <v>Dolní Hluboká</v>
      </c>
      <c r="G87" s="36"/>
      <c r="H87" s="36"/>
      <c r="I87" s="112" t="s">
        <v>22</v>
      </c>
      <c r="J87" s="66" t="str">
        <f>IF(J10="","",J10)</f>
        <v>12. 9. 2019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0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5.2" customHeight="1">
      <c r="A89" s="34"/>
      <c r="B89" s="35"/>
      <c r="C89" s="29" t="s">
        <v>24</v>
      </c>
      <c r="D89" s="36"/>
      <c r="E89" s="36"/>
      <c r="F89" s="27" t="str">
        <f>E13</f>
        <v xml:space="preserve">Město Krásno </v>
      </c>
      <c r="G89" s="36"/>
      <c r="H89" s="36"/>
      <c r="I89" s="112" t="s">
        <v>31</v>
      </c>
      <c r="J89" s="32" t="str">
        <f>E19</f>
        <v xml:space="preserve"> 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15.2" customHeight="1">
      <c r="A90" s="34"/>
      <c r="B90" s="35"/>
      <c r="C90" s="29" t="s">
        <v>29</v>
      </c>
      <c r="D90" s="36"/>
      <c r="E90" s="36"/>
      <c r="F90" s="27" t="str">
        <f>IF(E16="","",E16)</f>
        <v>Vyplň údaj</v>
      </c>
      <c r="G90" s="36"/>
      <c r="H90" s="36"/>
      <c r="I90" s="112" t="s">
        <v>34</v>
      </c>
      <c r="J90" s="32" t="str">
        <f>E22</f>
        <v xml:space="preserve"> 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110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29.25" customHeight="1">
      <c r="A92" s="34"/>
      <c r="B92" s="35"/>
      <c r="C92" s="151" t="s">
        <v>86</v>
      </c>
      <c r="D92" s="152"/>
      <c r="E92" s="152"/>
      <c r="F92" s="152"/>
      <c r="G92" s="152"/>
      <c r="H92" s="152"/>
      <c r="I92" s="153"/>
      <c r="J92" s="154" t="s">
        <v>87</v>
      </c>
      <c r="K92" s="152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0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" customHeight="1">
      <c r="A94" s="34"/>
      <c r="B94" s="35"/>
      <c r="C94" s="155" t="s">
        <v>88</v>
      </c>
      <c r="D94" s="36"/>
      <c r="E94" s="36"/>
      <c r="F94" s="36"/>
      <c r="G94" s="36"/>
      <c r="H94" s="36"/>
      <c r="I94" s="110"/>
      <c r="J94" s="84">
        <f>J122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89</v>
      </c>
    </row>
    <row r="95" spans="1:47" s="9" customFormat="1" ht="24.95" customHeight="1">
      <c r="B95" s="156"/>
      <c r="C95" s="157"/>
      <c r="D95" s="158" t="s">
        <v>90</v>
      </c>
      <c r="E95" s="159"/>
      <c r="F95" s="159"/>
      <c r="G95" s="159"/>
      <c r="H95" s="159"/>
      <c r="I95" s="160"/>
      <c r="J95" s="161">
        <f>J123</f>
        <v>0</v>
      </c>
      <c r="K95" s="157"/>
      <c r="L95" s="162"/>
    </row>
    <row r="96" spans="1:47" s="10" customFormat="1" ht="19.899999999999999" customHeight="1">
      <c r="B96" s="163"/>
      <c r="C96" s="164"/>
      <c r="D96" s="165" t="s">
        <v>91</v>
      </c>
      <c r="E96" s="166"/>
      <c r="F96" s="166"/>
      <c r="G96" s="166"/>
      <c r="H96" s="166"/>
      <c r="I96" s="167"/>
      <c r="J96" s="168">
        <f>J124</f>
        <v>0</v>
      </c>
      <c r="K96" s="164"/>
      <c r="L96" s="169"/>
    </row>
    <row r="97" spans="1:31" s="10" customFormat="1" ht="19.899999999999999" customHeight="1">
      <c r="B97" s="163"/>
      <c r="C97" s="164"/>
      <c r="D97" s="165" t="s">
        <v>92</v>
      </c>
      <c r="E97" s="166"/>
      <c r="F97" s="166"/>
      <c r="G97" s="166"/>
      <c r="H97" s="166"/>
      <c r="I97" s="167"/>
      <c r="J97" s="168">
        <f>J152</f>
        <v>0</v>
      </c>
      <c r="K97" s="164"/>
      <c r="L97" s="169"/>
    </row>
    <row r="98" spans="1:31" s="10" customFormat="1" ht="19.899999999999999" customHeight="1">
      <c r="B98" s="163"/>
      <c r="C98" s="164"/>
      <c r="D98" s="165" t="s">
        <v>93</v>
      </c>
      <c r="E98" s="166"/>
      <c r="F98" s="166"/>
      <c r="G98" s="166"/>
      <c r="H98" s="166"/>
      <c r="I98" s="167"/>
      <c r="J98" s="168">
        <f>J163</f>
        <v>0</v>
      </c>
      <c r="K98" s="164"/>
      <c r="L98" s="169"/>
    </row>
    <row r="99" spans="1:31" s="10" customFormat="1" ht="19.899999999999999" customHeight="1">
      <c r="B99" s="163"/>
      <c r="C99" s="164"/>
      <c r="D99" s="165" t="s">
        <v>94</v>
      </c>
      <c r="E99" s="166"/>
      <c r="F99" s="166"/>
      <c r="G99" s="166"/>
      <c r="H99" s="166"/>
      <c r="I99" s="167"/>
      <c r="J99" s="168">
        <f>J176</f>
        <v>0</v>
      </c>
      <c r="K99" s="164"/>
      <c r="L99" s="169"/>
    </row>
    <row r="100" spans="1:31" s="10" customFormat="1" ht="19.899999999999999" customHeight="1">
      <c r="B100" s="163"/>
      <c r="C100" s="164"/>
      <c r="D100" s="165" t="s">
        <v>95</v>
      </c>
      <c r="E100" s="166"/>
      <c r="F100" s="166"/>
      <c r="G100" s="166"/>
      <c r="H100" s="166"/>
      <c r="I100" s="167"/>
      <c r="J100" s="168">
        <f>J195</f>
        <v>0</v>
      </c>
      <c r="K100" s="164"/>
      <c r="L100" s="169"/>
    </row>
    <row r="101" spans="1:31" s="9" customFormat="1" ht="24.95" customHeight="1">
      <c r="B101" s="156"/>
      <c r="C101" s="157"/>
      <c r="D101" s="158" t="s">
        <v>96</v>
      </c>
      <c r="E101" s="159"/>
      <c r="F101" s="159"/>
      <c r="G101" s="159"/>
      <c r="H101" s="159"/>
      <c r="I101" s="160"/>
      <c r="J101" s="161">
        <f>J198</f>
        <v>0</v>
      </c>
      <c r="K101" s="157"/>
      <c r="L101" s="162"/>
    </row>
    <row r="102" spans="1:31" s="10" customFormat="1" ht="19.899999999999999" customHeight="1">
      <c r="B102" s="163"/>
      <c r="C102" s="164"/>
      <c r="D102" s="165" t="s">
        <v>97</v>
      </c>
      <c r="E102" s="166"/>
      <c r="F102" s="166"/>
      <c r="G102" s="166"/>
      <c r="H102" s="166"/>
      <c r="I102" s="167"/>
      <c r="J102" s="168">
        <f>J199</f>
        <v>0</v>
      </c>
      <c r="K102" s="164"/>
      <c r="L102" s="169"/>
    </row>
    <row r="103" spans="1:31" s="9" customFormat="1" ht="24.95" customHeight="1">
      <c r="B103" s="156"/>
      <c r="C103" s="157"/>
      <c r="D103" s="158" t="s">
        <v>98</v>
      </c>
      <c r="E103" s="159"/>
      <c r="F103" s="159"/>
      <c r="G103" s="159"/>
      <c r="H103" s="159"/>
      <c r="I103" s="160"/>
      <c r="J103" s="161">
        <f>J208</f>
        <v>0</v>
      </c>
      <c r="K103" s="157"/>
      <c r="L103" s="162"/>
    </row>
    <row r="104" spans="1:31" s="10" customFormat="1" ht="19.899999999999999" customHeight="1">
      <c r="B104" s="163"/>
      <c r="C104" s="164"/>
      <c r="D104" s="165" t="s">
        <v>99</v>
      </c>
      <c r="E104" s="166"/>
      <c r="F104" s="166"/>
      <c r="G104" s="166"/>
      <c r="H104" s="166"/>
      <c r="I104" s="167"/>
      <c r="J104" s="168">
        <f>J209</f>
        <v>0</v>
      </c>
      <c r="K104" s="164"/>
      <c r="L104" s="169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110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147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150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100</v>
      </c>
      <c r="D111" s="36"/>
      <c r="E111" s="36"/>
      <c r="F111" s="36"/>
      <c r="G111" s="36"/>
      <c r="H111" s="36"/>
      <c r="I111" s="110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10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110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6.5" customHeight="1">
      <c r="A114" s="34"/>
      <c r="B114" s="35"/>
      <c r="C114" s="36"/>
      <c r="D114" s="36"/>
      <c r="E114" s="280" t="str">
        <f>E7</f>
        <v>Odvodnění kapličky sv. Prokopa v Hluboké</v>
      </c>
      <c r="F114" s="307"/>
      <c r="G114" s="307"/>
      <c r="H114" s="307"/>
      <c r="I114" s="110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10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2" customHeight="1">
      <c r="A116" s="34"/>
      <c r="B116" s="35"/>
      <c r="C116" s="29" t="s">
        <v>20</v>
      </c>
      <c r="D116" s="36"/>
      <c r="E116" s="36"/>
      <c r="F116" s="27" t="str">
        <f>F10</f>
        <v>Dolní Hluboká</v>
      </c>
      <c r="G116" s="36"/>
      <c r="H116" s="36"/>
      <c r="I116" s="112" t="s">
        <v>22</v>
      </c>
      <c r="J116" s="66" t="str">
        <f>IF(J10="","",J10)</f>
        <v>12. 9. 2019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10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5.2" customHeight="1">
      <c r="A118" s="34"/>
      <c r="B118" s="35"/>
      <c r="C118" s="29" t="s">
        <v>24</v>
      </c>
      <c r="D118" s="36"/>
      <c r="E118" s="36"/>
      <c r="F118" s="27" t="str">
        <f>E13</f>
        <v xml:space="preserve">Město Krásno </v>
      </c>
      <c r="G118" s="36"/>
      <c r="H118" s="36"/>
      <c r="I118" s="112" t="s">
        <v>31</v>
      </c>
      <c r="J118" s="32" t="str">
        <f>E19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15.2" customHeight="1">
      <c r="A119" s="34"/>
      <c r="B119" s="35"/>
      <c r="C119" s="29" t="s">
        <v>29</v>
      </c>
      <c r="D119" s="36"/>
      <c r="E119" s="36"/>
      <c r="F119" s="27" t="str">
        <f>IF(E16="","",E16)</f>
        <v>Vyplň údaj</v>
      </c>
      <c r="G119" s="36"/>
      <c r="H119" s="36"/>
      <c r="I119" s="112" t="s">
        <v>34</v>
      </c>
      <c r="J119" s="32" t="str">
        <f>E22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110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11" customFormat="1" ht="29.25" customHeight="1">
      <c r="A121" s="170"/>
      <c r="B121" s="171"/>
      <c r="C121" s="172" t="s">
        <v>101</v>
      </c>
      <c r="D121" s="173" t="s">
        <v>61</v>
      </c>
      <c r="E121" s="173" t="s">
        <v>57</v>
      </c>
      <c r="F121" s="173" t="s">
        <v>58</v>
      </c>
      <c r="G121" s="173" t="s">
        <v>102</v>
      </c>
      <c r="H121" s="173" t="s">
        <v>103</v>
      </c>
      <c r="I121" s="174" t="s">
        <v>104</v>
      </c>
      <c r="J121" s="173" t="s">
        <v>87</v>
      </c>
      <c r="K121" s="175" t="s">
        <v>105</v>
      </c>
      <c r="L121" s="176"/>
      <c r="M121" s="75" t="s">
        <v>1</v>
      </c>
      <c r="N121" s="76" t="s">
        <v>40</v>
      </c>
      <c r="O121" s="76" t="s">
        <v>106</v>
      </c>
      <c r="P121" s="76" t="s">
        <v>107</v>
      </c>
      <c r="Q121" s="76" t="s">
        <v>108</v>
      </c>
      <c r="R121" s="76" t="s">
        <v>109</v>
      </c>
      <c r="S121" s="76" t="s">
        <v>110</v>
      </c>
      <c r="T121" s="77" t="s">
        <v>111</v>
      </c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</row>
    <row r="122" spans="1:65" s="2" customFormat="1" ht="22.9" customHeight="1">
      <c r="A122" s="34"/>
      <c r="B122" s="35"/>
      <c r="C122" s="82" t="s">
        <v>112</v>
      </c>
      <c r="D122" s="36"/>
      <c r="E122" s="36"/>
      <c r="F122" s="36"/>
      <c r="G122" s="36"/>
      <c r="H122" s="36"/>
      <c r="I122" s="110"/>
      <c r="J122" s="177">
        <f>BK122</f>
        <v>0</v>
      </c>
      <c r="K122" s="36"/>
      <c r="L122" s="39"/>
      <c r="M122" s="78"/>
      <c r="N122" s="178"/>
      <c r="O122" s="79"/>
      <c r="P122" s="179">
        <f>P123+P198+P208</f>
        <v>0</v>
      </c>
      <c r="Q122" s="79"/>
      <c r="R122" s="179">
        <f>R123+R198+R208</f>
        <v>16.132217000000001</v>
      </c>
      <c r="S122" s="79"/>
      <c r="T122" s="180">
        <f>T123+T198+T208</f>
        <v>7.1280000000000001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75</v>
      </c>
      <c r="AU122" s="17" t="s">
        <v>89</v>
      </c>
      <c r="BK122" s="181">
        <f>BK123+BK198+BK208</f>
        <v>0</v>
      </c>
    </row>
    <row r="123" spans="1:65" s="12" customFormat="1" ht="25.9" customHeight="1">
      <c r="B123" s="182"/>
      <c r="C123" s="183"/>
      <c r="D123" s="184" t="s">
        <v>75</v>
      </c>
      <c r="E123" s="185" t="s">
        <v>113</v>
      </c>
      <c r="F123" s="185" t="s">
        <v>114</v>
      </c>
      <c r="G123" s="183"/>
      <c r="H123" s="183"/>
      <c r="I123" s="186"/>
      <c r="J123" s="187">
        <f>BK123</f>
        <v>0</v>
      </c>
      <c r="K123" s="183"/>
      <c r="L123" s="188"/>
      <c r="M123" s="189"/>
      <c r="N123" s="190"/>
      <c r="O123" s="190"/>
      <c r="P123" s="191">
        <f>P124+P152+P163+P176+P195</f>
        <v>0</v>
      </c>
      <c r="Q123" s="190"/>
      <c r="R123" s="191">
        <f>R124+R152+R163+R176+R195</f>
        <v>16.110866999999999</v>
      </c>
      <c r="S123" s="190"/>
      <c r="T123" s="192">
        <f>T124+T152+T163+T176+T195</f>
        <v>7.1280000000000001</v>
      </c>
      <c r="AR123" s="193" t="s">
        <v>81</v>
      </c>
      <c r="AT123" s="194" t="s">
        <v>75</v>
      </c>
      <c r="AU123" s="194" t="s">
        <v>76</v>
      </c>
      <c r="AY123" s="193" t="s">
        <v>115</v>
      </c>
      <c r="BK123" s="195">
        <f>BK124+BK152+BK163+BK176+BK195</f>
        <v>0</v>
      </c>
    </row>
    <row r="124" spans="1:65" s="12" customFormat="1" ht="22.9" customHeight="1">
      <c r="B124" s="182"/>
      <c r="C124" s="183"/>
      <c r="D124" s="184" t="s">
        <v>75</v>
      </c>
      <c r="E124" s="196" t="s">
        <v>81</v>
      </c>
      <c r="F124" s="196" t="s">
        <v>116</v>
      </c>
      <c r="G124" s="183"/>
      <c r="H124" s="183"/>
      <c r="I124" s="186"/>
      <c r="J124" s="197">
        <f>BK124</f>
        <v>0</v>
      </c>
      <c r="K124" s="183"/>
      <c r="L124" s="188"/>
      <c r="M124" s="189"/>
      <c r="N124" s="190"/>
      <c r="O124" s="190"/>
      <c r="P124" s="191">
        <f>SUM(P125:P151)</f>
        <v>0</v>
      </c>
      <c r="Q124" s="190"/>
      <c r="R124" s="191">
        <f>SUM(R125:R151)</f>
        <v>0</v>
      </c>
      <c r="S124" s="190"/>
      <c r="T124" s="192">
        <f>SUM(T125:T151)</f>
        <v>0</v>
      </c>
      <c r="AR124" s="193" t="s">
        <v>81</v>
      </c>
      <c r="AT124" s="194" t="s">
        <v>75</v>
      </c>
      <c r="AU124" s="194" t="s">
        <v>81</v>
      </c>
      <c r="AY124" s="193" t="s">
        <v>115</v>
      </c>
      <c r="BK124" s="195">
        <f>SUM(BK125:BK151)</f>
        <v>0</v>
      </c>
    </row>
    <row r="125" spans="1:65" s="2" customFormat="1" ht="24" customHeight="1">
      <c r="A125" s="34"/>
      <c r="B125" s="35"/>
      <c r="C125" s="198" t="s">
        <v>81</v>
      </c>
      <c r="D125" s="198" t="s">
        <v>117</v>
      </c>
      <c r="E125" s="199" t="s">
        <v>118</v>
      </c>
      <c r="F125" s="200" t="s">
        <v>119</v>
      </c>
      <c r="G125" s="201" t="s">
        <v>120</v>
      </c>
      <c r="H125" s="202">
        <v>5.25</v>
      </c>
      <c r="I125" s="203"/>
      <c r="J125" s="204">
        <f>ROUND(I125*H125,2)</f>
        <v>0</v>
      </c>
      <c r="K125" s="200" t="s">
        <v>121</v>
      </c>
      <c r="L125" s="39"/>
      <c r="M125" s="205" t="s">
        <v>1</v>
      </c>
      <c r="N125" s="206" t="s">
        <v>41</v>
      </c>
      <c r="O125" s="71"/>
      <c r="P125" s="207">
        <f>O125*H125</f>
        <v>0</v>
      </c>
      <c r="Q125" s="207">
        <v>0</v>
      </c>
      <c r="R125" s="207">
        <f>Q125*H125</f>
        <v>0</v>
      </c>
      <c r="S125" s="207">
        <v>0</v>
      </c>
      <c r="T125" s="20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9" t="s">
        <v>122</v>
      </c>
      <c r="AT125" s="209" t="s">
        <v>117</v>
      </c>
      <c r="AU125" s="209" t="s">
        <v>83</v>
      </c>
      <c r="AY125" s="17" t="s">
        <v>115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7" t="s">
        <v>81</v>
      </c>
      <c r="BK125" s="210">
        <f>ROUND(I125*H125,2)</f>
        <v>0</v>
      </c>
      <c r="BL125" s="17" t="s">
        <v>122</v>
      </c>
      <c r="BM125" s="209" t="s">
        <v>123</v>
      </c>
    </row>
    <row r="126" spans="1:65" s="2" customFormat="1" ht="29.25">
      <c r="A126" s="34"/>
      <c r="B126" s="35"/>
      <c r="C126" s="36"/>
      <c r="D126" s="211" t="s">
        <v>124</v>
      </c>
      <c r="E126" s="36"/>
      <c r="F126" s="212" t="s">
        <v>125</v>
      </c>
      <c r="G126" s="36"/>
      <c r="H126" s="36"/>
      <c r="I126" s="110"/>
      <c r="J126" s="36"/>
      <c r="K126" s="36"/>
      <c r="L126" s="39"/>
      <c r="M126" s="213"/>
      <c r="N126" s="214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124</v>
      </c>
      <c r="AU126" s="17" t="s">
        <v>83</v>
      </c>
    </row>
    <row r="127" spans="1:65" s="13" customFormat="1">
      <c r="B127" s="215"/>
      <c r="C127" s="216"/>
      <c r="D127" s="211" t="s">
        <v>126</v>
      </c>
      <c r="E127" s="217" t="s">
        <v>1</v>
      </c>
      <c r="F127" s="218" t="s">
        <v>127</v>
      </c>
      <c r="G127" s="216"/>
      <c r="H127" s="219">
        <v>5.25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126</v>
      </c>
      <c r="AU127" s="225" t="s">
        <v>83</v>
      </c>
      <c r="AV127" s="13" t="s">
        <v>83</v>
      </c>
      <c r="AW127" s="13" t="s">
        <v>33</v>
      </c>
      <c r="AX127" s="13" t="s">
        <v>81</v>
      </c>
      <c r="AY127" s="225" t="s">
        <v>115</v>
      </c>
    </row>
    <row r="128" spans="1:65" s="2" customFormat="1" ht="24" customHeight="1">
      <c r="A128" s="34"/>
      <c r="B128" s="35"/>
      <c r="C128" s="198" t="s">
        <v>83</v>
      </c>
      <c r="D128" s="198" t="s">
        <v>117</v>
      </c>
      <c r="E128" s="199" t="s">
        <v>128</v>
      </c>
      <c r="F128" s="200" t="s">
        <v>129</v>
      </c>
      <c r="G128" s="201" t="s">
        <v>120</v>
      </c>
      <c r="H128" s="202">
        <v>14</v>
      </c>
      <c r="I128" s="203"/>
      <c r="J128" s="204">
        <f>ROUND(I128*H128,2)</f>
        <v>0</v>
      </c>
      <c r="K128" s="200" t="s">
        <v>121</v>
      </c>
      <c r="L128" s="39"/>
      <c r="M128" s="205" t="s">
        <v>1</v>
      </c>
      <c r="N128" s="206" t="s">
        <v>41</v>
      </c>
      <c r="O128" s="71"/>
      <c r="P128" s="207">
        <f>O128*H128</f>
        <v>0</v>
      </c>
      <c r="Q128" s="207">
        <v>0</v>
      </c>
      <c r="R128" s="207">
        <f>Q128*H128</f>
        <v>0</v>
      </c>
      <c r="S128" s="207">
        <v>0</v>
      </c>
      <c r="T128" s="20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9" t="s">
        <v>122</v>
      </c>
      <c r="AT128" s="209" t="s">
        <v>117</v>
      </c>
      <c r="AU128" s="209" t="s">
        <v>83</v>
      </c>
      <c r="AY128" s="17" t="s">
        <v>115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17" t="s">
        <v>81</v>
      </c>
      <c r="BK128" s="210">
        <f>ROUND(I128*H128,2)</f>
        <v>0</v>
      </c>
      <c r="BL128" s="17" t="s">
        <v>122</v>
      </c>
      <c r="BM128" s="209" t="s">
        <v>130</v>
      </c>
    </row>
    <row r="129" spans="1:65" s="2" customFormat="1" ht="29.25">
      <c r="A129" s="34"/>
      <c r="B129" s="35"/>
      <c r="C129" s="36"/>
      <c r="D129" s="211" t="s">
        <v>124</v>
      </c>
      <c r="E129" s="36"/>
      <c r="F129" s="212" t="s">
        <v>131</v>
      </c>
      <c r="G129" s="36"/>
      <c r="H129" s="36"/>
      <c r="I129" s="110"/>
      <c r="J129" s="36"/>
      <c r="K129" s="36"/>
      <c r="L129" s="39"/>
      <c r="M129" s="213"/>
      <c r="N129" s="214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124</v>
      </c>
      <c r="AU129" s="17" t="s">
        <v>83</v>
      </c>
    </row>
    <row r="130" spans="1:65" s="13" customFormat="1">
      <c r="B130" s="215"/>
      <c r="C130" s="216"/>
      <c r="D130" s="211" t="s">
        <v>126</v>
      </c>
      <c r="E130" s="217" t="s">
        <v>1</v>
      </c>
      <c r="F130" s="218" t="s">
        <v>132</v>
      </c>
      <c r="G130" s="216"/>
      <c r="H130" s="219">
        <v>14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126</v>
      </c>
      <c r="AU130" s="225" t="s">
        <v>83</v>
      </c>
      <c r="AV130" s="13" t="s">
        <v>83</v>
      </c>
      <c r="AW130" s="13" t="s">
        <v>33</v>
      </c>
      <c r="AX130" s="13" t="s">
        <v>81</v>
      </c>
      <c r="AY130" s="225" t="s">
        <v>115</v>
      </c>
    </row>
    <row r="131" spans="1:65" s="2" customFormat="1" ht="24" customHeight="1">
      <c r="A131" s="34"/>
      <c r="B131" s="35"/>
      <c r="C131" s="198" t="s">
        <v>133</v>
      </c>
      <c r="D131" s="198" t="s">
        <v>117</v>
      </c>
      <c r="E131" s="199" t="s">
        <v>134</v>
      </c>
      <c r="F131" s="200" t="s">
        <v>135</v>
      </c>
      <c r="G131" s="201" t="s">
        <v>120</v>
      </c>
      <c r="H131" s="202">
        <v>14</v>
      </c>
      <c r="I131" s="203"/>
      <c r="J131" s="204">
        <f>ROUND(I131*H131,2)</f>
        <v>0</v>
      </c>
      <c r="K131" s="200" t="s">
        <v>121</v>
      </c>
      <c r="L131" s="39"/>
      <c r="M131" s="205" t="s">
        <v>1</v>
      </c>
      <c r="N131" s="206" t="s">
        <v>41</v>
      </c>
      <c r="O131" s="71"/>
      <c r="P131" s="207">
        <f>O131*H131</f>
        <v>0</v>
      </c>
      <c r="Q131" s="207">
        <v>0</v>
      </c>
      <c r="R131" s="207">
        <f>Q131*H131</f>
        <v>0</v>
      </c>
      <c r="S131" s="207">
        <v>0</v>
      </c>
      <c r="T131" s="20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9" t="s">
        <v>122</v>
      </c>
      <c r="AT131" s="209" t="s">
        <v>117</v>
      </c>
      <c r="AU131" s="209" t="s">
        <v>83</v>
      </c>
      <c r="AY131" s="17" t="s">
        <v>115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7" t="s">
        <v>81</v>
      </c>
      <c r="BK131" s="210">
        <f>ROUND(I131*H131,2)</f>
        <v>0</v>
      </c>
      <c r="BL131" s="17" t="s">
        <v>122</v>
      </c>
      <c r="BM131" s="209" t="s">
        <v>136</v>
      </c>
    </row>
    <row r="132" spans="1:65" s="2" customFormat="1" ht="39">
      <c r="A132" s="34"/>
      <c r="B132" s="35"/>
      <c r="C132" s="36"/>
      <c r="D132" s="211" t="s">
        <v>124</v>
      </c>
      <c r="E132" s="36"/>
      <c r="F132" s="212" t="s">
        <v>137</v>
      </c>
      <c r="G132" s="36"/>
      <c r="H132" s="36"/>
      <c r="I132" s="110"/>
      <c r="J132" s="36"/>
      <c r="K132" s="36"/>
      <c r="L132" s="39"/>
      <c r="M132" s="213"/>
      <c r="N132" s="214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124</v>
      </c>
      <c r="AU132" s="17" t="s">
        <v>83</v>
      </c>
    </row>
    <row r="133" spans="1:65" s="2" customFormat="1" ht="24" customHeight="1">
      <c r="A133" s="34"/>
      <c r="B133" s="35"/>
      <c r="C133" s="198" t="s">
        <v>122</v>
      </c>
      <c r="D133" s="198" t="s">
        <v>117</v>
      </c>
      <c r="E133" s="199" t="s">
        <v>138</v>
      </c>
      <c r="F133" s="200" t="s">
        <v>139</v>
      </c>
      <c r="G133" s="201" t="s">
        <v>120</v>
      </c>
      <c r="H133" s="202">
        <v>24.5</v>
      </c>
      <c r="I133" s="203"/>
      <c r="J133" s="204">
        <f>ROUND(I133*H133,2)</f>
        <v>0</v>
      </c>
      <c r="K133" s="200" t="s">
        <v>121</v>
      </c>
      <c r="L133" s="39"/>
      <c r="M133" s="205" t="s">
        <v>1</v>
      </c>
      <c r="N133" s="206" t="s">
        <v>41</v>
      </c>
      <c r="O133" s="71"/>
      <c r="P133" s="207">
        <f>O133*H133</f>
        <v>0</v>
      </c>
      <c r="Q133" s="207">
        <v>0</v>
      </c>
      <c r="R133" s="207">
        <f>Q133*H133</f>
        <v>0</v>
      </c>
      <c r="S133" s="207">
        <v>0</v>
      </c>
      <c r="T133" s="20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9" t="s">
        <v>122</v>
      </c>
      <c r="AT133" s="209" t="s">
        <v>117</v>
      </c>
      <c r="AU133" s="209" t="s">
        <v>83</v>
      </c>
      <c r="AY133" s="17" t="s">
        <v>115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17" t="s">
        <v>81</v>
      </c>
      <c r="BK133" s="210">
        <f>ROUND(I133*H133,2)</f>
        <v>0</v>
      </c>
      <c r="BL133" s="17" t="s">
        <v>122</v>
      </c>
      <c r="BM133" s="209" t="s">
        <v>140</v>
      </c>
    </row>
    <row r="134" spans="1:65" s="2" customFormat="1" ht="29.25">
      <c r="A134" s="34"/>
      <c r="B134" s="35"/>
      <c r="C134" s="36"/>
      <c r="D134" s="211" t="s">
        <v>124</v>
      </c>
      <c r="E134" s="36"/>
      <c r="F134" s="212" t="s">
        <v>141</v>
      </c>
      <c r="G134" s="36"/>
      <c r="H134" s="36"/>
      <c r="I134" s="110"/>
      <c r="J134" s="36"/>
      <c r="K134" s="36"/>
      <c r="L134" s="39"/>
      <c r="M134" s="213"/>
      <c r="N134" s="214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124</v>
      </c>
      <c r="AU134" s="17" t="s">
        <v>83</v>
      </c>
    </row>
    <row r="135" spans="1:65" s="14" customFormat="1">
      <c r="B135" s="226"/>
      <c r="C135" s="227"/>
      <c r="D135" s="211" t="s">
        <v>126</v>
      </c>
      <c r="E135" s="228" t="s">
        <v>1</v>
      </c>
      <c r="F135" s="229" t="s">
        <v>142</v>
      </c>
      <c r="G135" s="227"/>
      <c r="H135" s="228" t="s">
        <v>1</v>
      </c>
      <c r="I135" s="230"/>
      <c r="J135" s="227"/>
      <c r="K135" s="227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126</v>
      </c>
      <c r="AU135" s="235" t="s">
        <v>83</v>
      </c>
      <c r="AV135" s="14" t="s">
        <v>81</v>
      </c>
      <c r="AW135" s="14" t="s">
        <v>33</v>
      </c>
      <c r="AX135" s="14" t="s">
        <v>76</v>
      </c>
      <c r="AY135" s="235" t="s">
        <v>115</v>
      </c>
    </row>
    <row r="136" spans="1:65" s="13" customFormat="1">
      <c r="B136" s="215"/>
      <c r="C136" s="216"/>
      <c r="D136" s="211" t="s">
        <v>126</v>
      </c>
      <c r="E136" s="217" t="s">
        <v>1</v>
      </c>
      <c r="F136" s="218" t="s">
        <v>143</v>
      </c>
      <c r="G136" s="216"/>
      <c r="H136" s="219">
        <v>14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126</v>
      </c>
      <c r="AU136" s="225" t="s">
        <v>83</v>
      </c>
      <c r="AV136" s="13" t="s">
        <v>83</v>
      </c>
      <c r="AW136" s="13" t="s">
        <v>33</v>
      </c>
      <c r="AX136" s="13" t="s">
        <v>76</v>
      </c>
      <c r="AY136" s="225" t="s">
        <v>115</v>
      </c>
    </row>
    <row r="137" spans="1:65" s="14" customFormat="1">
      <c r="B137" s="226"/>
      <c r="C137" s="227"/>
      <c r="D137" s="211" t="s">
        <v>126</v>
      </c>
      <c r="E137" s="228" t="s">
        <v>1</v>
      </c>
      <c r="F137" s="229" t="s">
        <v>144</v>
      </c>
      <c r="G137" s="227"/>
      <c r="H137" s="228" t="s">
        <v>1</v>
      </c>
      <c r="I137" s="230"/>
      <c r="J137" s="227"/>
      <c r="K137" s="227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126</v>
      </c>
      <c r="AU137" s="235" t="s">
        <v>83</v>
      </c>
      <c r="AV137" s="14" t="s">
        <v>81</v>
      </c>
      <c r="AW137" s="14" t="s">
        <v>33</v>
      </c>
      <c r="AX137" s="14" t="s">
        <v>76</v>
      </c>
      <c r="AY137" s="235" t="s">
        <v>115</v>
      </c>
    </row>
    <row r="138" spans="1:65" s="13" customFormat="1">
      <c r="B138" s="215"/>
      <c r="C138" s="216"/>
      <c r="D138" s="211" t="s">
        <v>126</v>
      </c>
      <c r="E138" s="217" t="s">
        <v>1</v>
      </c>
      <c r="F138" s="218" t="s">
        <v>145</v>
      </c>
      <c r="G138" s="216"/>
      <c r="H138" s="219">
        <v>10.5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126</v>
      </c>
      <c r="AU138" s="225" t="s">
        <v>83</v>
      </c>
      <c r="AV138" s="13" t="s">
        <v>83</v>
      </c>
      <c r="AW138" s="13" t="s">
        <v>33</v>
      </c>
      <c r="AX138" s="13" t="s">
        <v>76</v>
      </c>
      <c r="AY138" s="225" t="s">
        <v>115</v>
      </c>
    </row>
    <row r="139" spans="1:65" s="15" customFormat="1">
      <c r="B139" s="236"/>
      <c r="C139" s="237"/>
      <c r="D139" s="211" t="s">
        <v>126</v>
      </c>
      <c r="E139" s="238" t="s">
        <v>1</v>
      </c>
      <c r="F139" s="239" t="s">
        <v>146</v>
      </c>
      <c r="G139" s="237"/>
      <c r="H139" s="240">
        <v>24.5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AT139" s="246" t="s">
        <v>126</v>
      </c>
      <c r="AU139" s="246" t="s">
        <v>83</v>
      </c>
      <c r="AV139" s="15" t="s">
        <v>122</v>
      </c>
      <c r="AW139" s="15" t="s">
        <v>33</v>
      </c>
      <c r="AX139" s="15" t="s">
        <v>81</v>
      </c>
      <c r="AY139" s="246" t="s">
        <v>115</v>
      </c>
    </row>
    <row r="140" spans="1:65" s="2" customFormat="1" ht="24" customHeight="1">
      <c r="A140" s="34"/>
      <c r="B140" s="35"/>
      <c r="C140" s="198" t="s">
        <v>147</v>
      </c>
      <c r="D140" s="198" t="s">
        <v>117</v>
      </c>
      <c r="E140" s="199" t="s">
        <v>148</v>
      </c>
      <c r="F140" s="200" t="s">
        <v>149</v>
      </c>
      <c r="G140" s="201" t="s">
        <v>120</v>
      </c>
      <c r="H140" s="202">
        <v>24.5</v>
      </c>
      <c r="I140" s="203"/>
      <c r="J140" s="204">
        <f>ROUND(I140*H140,2)</f>
        <v>0</v>
      </c>
      <c r="K140" s="200" t="s">
        <v>121</v>
      </c>
      <c r="L140" s="39"/>
      <c r="M140" s="205" t="s">
        <v>1</v>
      </c>
      <c r="N140" s="206" t="s">
        <v>41</v>
      </c>
      <c r="O140" s="71"/>
      <c r="P140" s="207">
        <f>O140*H140</f>
        <v>0</v>
      </c>
      <c r="Q140" s="207">
        <v>0</v>
      </c>
      <c r="R140" s="207">
        <f>Q140*H140</f>
        <v>0</v>
      </c>
      <c r="S140" s="207">
        <v>0</v>
      </c>
      <c r="T140" s="20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9" t="s">
        <v>122</v>
      </c>
      <c r="AT140" s="209" t="s">
        <v>117</v>
      </c>
      <c r="AU140" s="209" t="s">
        <v>83</v>
      </c>
      <c r="AY140" s="17" t="s">
        <v>115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17" t="s">
        <v>81</v>
      </c>
      <c r="BK140" s="210">
        <f>ROUND(I140*H140,2)</f>
        <v>0</v>
      </c>
      <c r="BL140" s="17" t="s">
        <v>122</v>
      </c>
      <c r="BM140" s="209" t="s">
        <v>150</v>
      </c>
    </row>
    <row r="141" spans="1:65" s="2" customFormat="1" ht="39">
      <c r="A141" s="34"/>
      <c r="B141" s="35"/>
      <c r="C141" s="36"/>
      <c r="D141" s="211" t="s">
        <v>124</v>
      </c>
      <c r="E141" s="36"/>
      <c r="F141" s="212" t="s">
        <v>151</v>
      </c>
      <c r="G141" s="36"/>
      <c r="H141" s="36"/>
      <c r="I141" s="110"/>
      <c r="J141" s="36"/>
      <c r="K141" s="36"/>
      <c r="L141" s="39"/>
      <c r="M141" s="213"/>
      <c r="N141" s="214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124</v>
      </c>
      <c r="AU141" s="17" t="s">
        <v>83</v>
      </c>
    </row>
    <row r="142" spans="1:65" s="2" customFormat="1" ht="24" customHeight="1">
      <c r="A142" s="34"/>
      <c r="B142" s="35"/>
      <c r="C142" s="198" t="s">
        <v>152</v>
      </c>
      <c r="D142" s="198" t="s">
        <v>117</v>
      </c>
      <c r="E142" s="199" t="s">
        <v>153</v>
      </c>
      <c r="F142" s="200" t="s">
        <v>154</v>
      </c>
      <c r="G142" s="201" t="s">
        <v>120</v>
      </c>
      <c r="H142" s="202">
        <v>14</v>
      </c>
      <c r="I142" s="203"/>
      <c r="J142" s="204">
        <f>ROUND(I142*H142,2)</f>
        <v>0</v>
      </c>
      <c r="K142" s="200" t="s">
        <v>121</v>
      </c>
      <c r="L142" s="39"/>
      <c r="M142" s="205" t="s">
        <v>1</v>
      </c>
      <c r="N142" s="206" t="s">
        <v>41</v>
      </c>
      <c r="O142" s="71"/>
      <c r="P142" s="207">
        <f>O142*H142</f>
        <v>0</v>
      </c>
      <c r="Q142" s="207">
        <v>0</v>
      </c>
      <c r="R142" s="207">
        <f>Q142*H142</f>
        <v>0</v>
      </c>
      <c r="S142" s="207">
        <v>0</v>
      </c>
      <c r="T142" s="20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9" t="s">
        <v>122</v>
      </c>
      <c r="AT142" s="209" t="s">
        <v>117</v>
      </c>
      <c r="AU142" s="209" t="s">
        <v>83</v>
      </c>
      <c r="AY142" s="17" t="s">
        <v>115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7" t="s">
        <v>81</v>
      </c>
      <c r="BK142" s="210">
        <f>ROUND(I142*H142,2)</f>
        <v>0</v>
      </c>
      <c r="BL142" s="17" t="s">
        <v>122</v>
      </c>
      <c r="BM142" s="209" t="s">
        <v>155</v>
      </c>
    </row>
    <row r="143" spans="1:65" s="2" customFormat="1" ht="39">
      <c r="A143" s="34"/>
      <c r="B143" s="35"/>
      <c r="C143" s="36"/>
      <c r="D143" s="211" t="s">
        <v>124</v>
      </c>
      <c r="E143" s="36"/>
      <c r="F143" s="212" t="s">
        <v>156</v>
      </c>
      <c r="G143" s="36"/>
      <c r="H143" s="36"/>
      <c r="I143" s="110"/>
      <c r="J143" s="36"/>
      <c r="K143" s="36"/>
      <c r="L143" s="39"/>
      <c r="M143" s="213"/>
      <c r="N143" s="214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124</v>
      </c>
      <c r="AU143" s="17" t="s">
        <v>83</v>
      </c>
    </row>
    <row r="144" spans="1:65" s="13" customFormat="1">
      <c r="B144" s="215"/>
      <c r="C144" s="216"/>
      <c r="D144" s="211" t="s">
        <v>126</v>
      </c>
      <c r="E144" s="217" t="s">
        <v>1</v>
      </c>
      <c r="F144" s="218" t="s">
        <v>143</v>
      </c>
      <c r="G144" s="216"/>
      <c r="H144" s="219">
        <v>14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126</v>
      </c>
      <c r="AU144" s="225" t="s">
        <v>83</v>
      </c>
      <c r="AV144" s="13" t="s">
        <v>83</v>
      </c>
      <c r="AW144" s="13" t="s">
        <v>33</v>
      </c>
      <c r="AX144" s="13" t="s">
        <v>81</v>
      </c>
      <c r="AY144" s="225" t="s">
        <v>115</v>
      </c>
    </row>
    <row r="145" spans="1:65" s="2" customFormat="1" ht="16.5" customHeight="1">
      <c r="A145" s="34"/>
      <c r="B145" s="35"/>
      <c r="C145" s="198" t="s">
        <v>157</v>
      </c>
      <c r="D145" s="198" t="s">
        <v>117</v>
      </c>
      <c r="E145" s="199" t="s">
        <v>158</v>
      </c>
      <c r="F145" s="200" t="s">
        <v>159</v>
      </c>
      <c r="G145" s="201" t="s">
        <v>120</v>
      </c>
      <c r="H145" s="202">
        <v>14</v>
      </c>
      <c r="I145" s="203"/>
      <c r="J145" s="204">
        <f>ROUND(I145*H145,2)</f>
        <v>0</v>
      </c>
      <c r="K145" s="200" t="s">
        <v>121</v>
      </c>
      <c r="L145" s="39"/>
      <c r="M145" s="205" t="s">
        <v>1</v>
      </c>
      <c r="N145" s="206" t="s">
        <v>41</v>
      </c>
      <c r="O145" s="71"/>
      <c r="P145" s="207">
        <f>O145*H145</f>
        <v>0</v>
      </c>
      <c r="Q145" s="207">
        <v>0</v>
      </c>
      <c r="R145" s="207">
        <f>Q145*H145</f>
        <v>0</v>
      </c>
      <c r="S145" s="207">
        <v>0</v>
      </c>
      <c r="T145" s="20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9" t="s">
        <v>122</v>
      </c>
      <c r="AT145" s="209" t="s">
        <v>117</v>
      </c>
      <c r="AU145" s="209" t="s">
        <v>83</v>
      </c>
      <c r="AY145" s="17" t="s">
        <v>115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7" t="s">
        <v>81</v>
      </c>
      <c r="BK145" s="210">
        <f>ROUND(I145*H145,2)</f>
        <v>0</v>
      </c>
      <c r="BL145" s="17" t="s">
        <v>122</v>
      </c>
      <c r="BM145" s="209" t="s">
        <v>160</v>
      </c>
    </row>
    <row r="146" spans="1:65" s="2" customFormat="1" ht="19.5">
      <c r="A146" s="34"/>
      <c r="B146" s="35"/>
      <c r="C146" s="36"/>
      <c r="D146" s="211" t="s">
        <v>124</v>
      </c>
      <c r="E146" s="36"/>
      <c r="F146" s="212" t="s">
        <v>161</v>
      </c>
      <c r="G146" s="36"/>
      <c r="H146" s="36"/>
      <c r="I146" s="110"/>
      <c r="J146" s="36"/>
      <c r="K146" s="36"/>
      <c r="L146" s="39"/>
      <c r="M146" s="213"/>
      <c r="N146" s="214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124</v>
      </c>
      <c r="AU146" s="17" t="s">
        <v>83</v>
      </c>
    </row>
    <row r="147" spans="1:65" s="2" customFormat="1" ht="24" customHeight="1">
      <c r="A147" s="34"/>
      <c r="B147" s="35"/>
      <c r="C147" s="198" t="s">
        <v>162</v>
      </c>
      <c r="D147" s="198" t="s">
        <v>117</v>
      </c>
      <c r="E147" s="199" t="s">
        <v>163</v>
      </c>
      <c r="F147" s="200" t="s">
        <v>164</v>
      </c>
      <c r="G147" s="201" t="s">
        <v>120</v>
      </c>
      <c r="H147" s="202">
        <v>14</v>
      </c>
      <c r="I147" s="203"/>
      <c r="J147" s="204">
        <f>ROUND(I147*H147,2)</f>
        <v>0</v>
      </c>
      <c r="K147" s="200" t="s">
        <v>121</v>
      </c>
      <c r="L147" s="39"/>
      <c r="M147" s="205" t="s">
        <v>1</v>
      </c>
      <c r="N147" s="206" t="s">
        <v>41</v>
      </c>
      <c r="O147" s="71"/>
      <c r="P147" s="207">
        <f>O147*H147</f>
        <v>0</v>
      </c>
      <c r="Q147" s="207">
        <v>0</v>
      </c>
      <c r="R147" s="207">
        <f>Q147*H147</f>
        <v>0</v>
      </c>
      <c r="S147" s="207">
        <v>0</v>
      </c>
      <c r="T147" s="20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9" t="s">
        <v>122</v>
      </c>
      <c r="AT147" s="209" t="s">
        <v>117</v>
      </c>
      <c r="AU147" s="209" t="s">
        <v>83</v>
      </c>
      <c r="AY147" s="17" t="s">
        <v>115</v>
      </c>
      <c r="BE147" s="210">
        <f>IF(N147="základní",J147,0)</f>
        <v>0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17" t="s">
        <v>81</v>
      </c>
      <c r="BK147" s="210">
        <f>ROUND(I147*H147,2)</f>
        <v>0</v>
      </c>
      <c r="BL147" s="17" t="s">
        <v>122</v>
      </c>
      <c r="BM147" s="209" t="s">
        <v>165</v>
      </c>
    </row>
    <row r="148" spans="1:65" s="2" customFormat="1">
      <c r="A148" s="34"/>
      <c r="B148" s="35"/>
      <c r="C148" s="36"/>
      <c r="D148" s="211" t="s">
        <v>124</v>
      </c>
      <c r="E148" s="36"/>
      <c r="F148" s="212" t="s">
        <v>166</v>
      </c>
      <c r="G148" s="36"/>
      <c r="H148" s="36"/>
      <c r="I148" s="110"/>
      <c r="J148" s="36"/>
      <c r="K148" s="36"/>
      <c r="L148" s="39"/>
      <c r="M148" s="213"/>
      <c r="N148" s="214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124</v>
      </c>
      <c r="AU148" s="17" t="s">
        <v>83</v>
      </c>
    </row>
    <row r="149" spans="1:65" s="2" customFormat="1" ht="24" customHeight="1">
      <c r="A149" s="34"/>
      <c r="B149" s="35"/>
      <c r="C149" s="198" t="s">
        <v>167</v>
      </c>
      <c r="D149" s="198" t="s">
        <v>117</v>
      </c>
      <c r="E149" s="199" t="s">
        <v>168</v>
      </c>
      <c r="F149" s="200" t="s">
        <v>169</v>
      </c>
      <c r="G149" s="201" t="s">
        <v>170</v>
      </c>
      <c r="H149" s="202">
        <v>140</v>
      </c>
      <c r="I149" s="203"/>
      <c r="J149" s="204">
        <f>ROUND(I149*H149,2)</f>
        <v>0</v>
      </c>
      <c r="K149" s="200" t="s">
        <v>121</v>
      </c>
      <c r="L149" s="39"/>
      <c r="M149" s="205" t="s">
        <v>1</v>
      </c>
      <c r="N149" s="206" t="s">
        <v>41</v>
      </c>
      <c r="O149" s="71"/>
      <c r="P149" s="207">
        <f>O149*H149</f>
        <v>0</v>
      </c>
      <c r="Q149" s="207">
        <v>0</v>
      </c>
      <c r="R149" s="207">
        <f>Q149*H149</f>
        <v>0</v>
      </c>
      <c r="S149" s="207">
        <v>0</v>
      </c>
      <c r="T149" s="20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9" t="s">
        <v>122</v>
      </c>
      <c r="AT149" s="209" t="s">
        <v>117</v>
      </c>
      <c r="AU149" s="209" t="s">
        <v>83</v>
      </c>
      <c r="AY149" s="17" t="s">
        <v>115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17" t="s">
        <v>81</v>
      </c>
      <c r="BK149" s="210">
        <f>ROUND(I149*H149,2)</f>
        <v>0</v>
      </c>
      <c r="BL149" s="17" t="s">
        <v>122</v>
      </c>
      <c r="BM149" s="209" t="s">
        <v>171</v>
      </c>
    </row>
    <row r="150" spans="1:65" s="2" customFormat="1" ht="19.5">
      <c r="A150" s="34"/>
      <c r="B150" s="35"/>
      <c r="C150" s="36"/>
      <c r="D150" s="211" t="s">
        <v>124</v>
      </c>
      <c r="E150" s="36"/>
      <c r="F150" s="212" t="s">
        <v>172</v>
      </c>
      <c r="G150" s="36"/>
      <c r="H150" s="36"/>
      <c r="I150" s="110"/>
      <c r="J150" s="36"/>
      <c r="K150" s="36"/>
      <c r="L150" s="39"/>
      <c r="M150" s="213"/>
      <c r="N150" s="214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124</v>
      </c>
      <c r="AU150" s="17" t="s">
        <v>83</v>
      </c>
    </row>
    <row r="151" spans="1:65" s="13" customFormat="1">
      <c r="B151" s="215"/>
      <c r="C151" s="216"/>
      <c r="D151" s="211" t="s">
        <v>126</v>
      </c>
      <c r="E151" s="217" t="s">
        <v>1</v>
      </c>
      <c r="F151" s="218" t="s">
        <v>173</v>
      </c>
      <c r="G151" s="216"/>
      <c r="H151" s="219">
        <v>140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126</v>
      </c>
      <c r="AU151" s="225" t="s">
        <v>83</v>
      </c>
      <c r="AV151" s="13" t="s">
        <v>83</v>
      </c>
      <c r="AW151" s="13" t="s">
        <v>33</v>
      </c>
      <c r="AX151" s="13" t="s">
        <v>81</v>
      </c>
      <c r="AY151" s="225" t="s">
        <v>115</v>
      </c>
    </row>
    <row r="152" spans="1:65" s="12" customFormat="1" ht="22.9" customHeight="1">
      <c r="B152" s="182"/>
      <c r="C152" s="183"/>
      <c r="D152" s="184" t="s">
        <v>75</v>
      </c>
      <c r="E152" s="196" t="s">
        <v>83</v>
      </c>
      <c r="F152" s="196" t="s">
        <v>174</v>
      </c>
      <c r="G152" s="183"/>
      <c r="H152" s="183"/>
      <c r="I152" s="186"/>
      <c r="J152" s="197">
        <f>BK152</f>
        <v>0</v>
      </c>
      <c r="K152" s="183"/>
      <c r="L152" s="188"/>
      <c r="M152" s="189"/>
      <c r="N152" s="190"/>
      <c r="O152" s="190"/>
      <c r="P152" s="191">
        <f>SUM(P153:P162)</f>
        <v>0</v>
      </c>
      <c r="Q152" s="190"/>
      <c r="R152" s="191">
        <f>SUM(R153:R162)</f>
        <v>8.0973269999999999</v>
      </c>
      <c r="S152" s="190"/>
      <c r="T152" s="192">
        <f>SUM(T153:T162)</f>
        <v>0</v>
      </c>
      <c r="AR152" s="193" t="s">
        <v>81</v>
      </c>
      <c r="AT152" s="194" t="s">
        <v>75</v>
      </c>
      <c r="AU152" s="194" t="s">
        <v>81</v>
      </c>
      <c r="AY152" s="193" t="s">
        <v>115</v>
      </c>
      <c r="BK152" s="195">
        <f>SUM(BK153:BK162)</f>
        <v>0</v>
      </c>
    </row>
    <row r="153" spans="1:65" s="2" customFormat="1" ht="24" customHeight="1">
      <c r="A153" s="34"/>
      <c r="B153" s="35"/>
      <c r="C153" s="198" t="s">
        <v>175</v>
      </c>
      <c r="D153" s="198" t="s">
        <v>117</v>
      </c>
      <c r="E153" s="199" t="s">
        <v>176</v>
      </c>
      <c r="F153" s="200" t="s">
        <v>177</v>
      </c>
      <c r="G153" s="201" t="s">
        <v>120</v>
      </c>
      <c r="H153" s="202">
        <v>14</v>
      </c>
      <c r="I153" s="203"/>
      <c r="J153" s="204">
        <f>ROUND(I153*H153,2)</f>
        <v>0</v>
      </c>
      <c r="K153" s="200" t="s">
        <v>121</v>
      </c>
      <c r="L153" s="39"/>
      <c r="M153" s="205" t="s">
        <v>1</v>
      </c>
      <c r="N153" s="206" t="s">
        <v>41</v>
      </c>
      <c r="O153" s="71"/>
      <c r="P153" s="207">
        <f>O153*H153</f>
        <v>0</v>
      </c>
      <c r="Q153" s="207">
        <v>0</v>
      </c>
      <c r="R153" s="207">
        <f>Q153*H153</f>
        <v>0</v>
      </c>
      <c r="S153" s="207">
        <v>0</v>
      </c>
      <c r="T153" s="20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9" t="s">
        <v>122</v>
      </c>
      <c r="AT153" s="209" t="s">
        <v>117</v>
      </c>
      <c r="AU153" s="209" t="s">
        <v>83</v>
      </c>
      <c r="AY153" s="17" t="s">
        <v>115</v>
      </c>
      <c r="BE153" s="210">
        <f>IF(N153="základní",J153,0)</f>
        <v>0</v>
      </c>
      <c r="BF153" s="210">
        <f>IF(N153="snížená",J153,0)</f>
        <v>0</v>
      </c>
      <c r="BG153" s="210">
        <f>IF(N153="zákl. přenesená",J153,0)</f>
        <v>0</v>
      </c>
      <c r="BH153" s="210">
        <f>IF(N153="sníž. přenesená",J153,0)</f>
        <v>0</v>
      </c>
      <c r="BI153" s="210">
        <f>IF(N153="nulová",J153,0)</f>
        <v>0</v>
      </c>
      <c r="BJ153" s="17" t="s">
        <v>81</v>
      </c>
      <c r="BK153" s="210">
        <f>ROUND(I153*H153,2)</f>
        <v>0</v>
      </c>
      <c r="BL153" s="17" t="s">
        <v>122</v>
      </c>
      <c r="BM153" s="209" t="s">
        <v>178</v>
      </c>
    </row>
    <row r="154" spans="1:65" s="2" customFormat="1" ht="29.25">
      <c r="A154" s="34"/>
      <c r="B154" s="35"/>
      <c r="C154" s="36"/>
      <c r="D154" s="211" t="s">
        <v>124</v>
      </c>
      <c r="E154" s="36"/>
      <c r="F154" s="212" t="s">
        <v>179</v>
      </c>
      <c r="G154" s="36"/>
      <c r="H154" s="36"/>
      <c r="I154" s="110"/>
      <c r="J154" s="36"/>
      <c r="K154" s="36"/>
      <c r="L154" s="39"/>
      <c r="M154" s="213"/>
      <c r="N154" s="214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124</v>
      </c>
      <c r="AU154" s="17" t="s">
        <v>83</v>
      </c>
    </row>
    <row r="155" spans="1:65" s="13" customFormat="1">
      <c r="B155" s="215"/>
      <c r="C155" s="216"/>
      <c r="D155" s="211" t="s">
        <v>126</v>
      </c>
      <c r="E155" s="217" t="s">
        <v>1</v>
      </c>
      <c r="F155" s="218" t="s">
        <v>132</v>
      </c>
      <c r="G155" s="216"/>
      <c r="H155" s="219">
        <v>14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126</v>
      </c>
      <c r="AU155" s="225" t="s">
        <v>83</v>
      </c>
      <c r="AV155" s="13" t="s">
        <v>83</v>
      </c>
      <c r="AW155" s="13" t="s">
        <v>33</v>
      </c>
      <c r="AX155" s="13" t="s">
        <v>81</v>
      </c>
      <c r="AY155" s="225" t="s">
        <v>115</v>
      </c>
    </row>
    <row r="156" spans="1:65" s="2" customFormat="1" ht="24" customHeight="1">
      <c r="A156" s="34"/>
      <c r="B156" s="35"/>
      <c r="C156" s="198" t="s">
        <v>180</v>
      </c>
      <c r="D156" s="198" t="s">
        <v>117</v>
      </c>
      <c r="E156" s="199" t="s">
        <v>181</v>
      </c>
      <c r="F156" s="200" t="s">
        <v>182</v>
      </c>
      <c r="G156" s="201" t="s">
        <v>170</v>
      </c>
      <c r="H156" s="202">
        <v>100.1</v>
      </c>
      <c r="I156" s="203"/>
      <c r="J156" s="204">
        <f>ROUND(I156*H156,2)</f>
        <v>0</v>
      </c>
      <c r="K156" s="200" t="s">
        <v>121</v>
      </c>
      <c r="L156" s="39"/>
      <c r="M156" s="205" t="s">
        <v>1</v>
      </c>
      <c r="N156" s="206" t="s">
        <v>41</v>
      </c>
      <c r="O156" s="71"/>
      <c r="P156" s="207">
        <f>O156*H156</f>
        <v>0</v>
      </c>
      <c r="Q156" s="207">
        <v>1.7000000000000001E-4</v>
      </c>
      <c r="R156" s="207">
        <f>Q156*H156</f>
        <v>1.7017000000000001E-2</v>
      </c>
      <c r="S156" s="207">
        <v>0</v>
      </c>
      <c r="T156" s="20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9" t="s">
        <v>122</v>
      </c>
      <c r="AT156" s="209" t="s">
        <v>117</v>
      </c>
      <c r="AU156" s="209" t="s">
        <v>83</v>
      </c>
      <c r="AY156" s="17" t="s">
        <v>115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7" t="s">
        <v>81</v>
      </c>
      <c r="BK156" s="210">
        <f>ROUND(I156*H156,2)</f>
        <v>0</v>
      </c>
      <c r="BL156" s="17" t="s">
        <v>122</v>
      </c>
      <c r="BM156" s="209" t="s">
        <v>183</v>
      </c>
    </row>
    <row r="157" spans="1:65" s="2" customFormat="1" ht="19.5">
      <c r="A157" s="34"/>
      <c r="B157" s="35"/>
      <c r="C157" s="36"/>
      <c r="D157" s="211" t="s">
        <v>124</v>
      </c>
      <c r="E157" s="36"/>
      <c r="F157" s="212" t="s">
        <v>184</v>
      </c>
      <c r="G157" s="36"/>
      <c r="H157" s="36"/>
      <c r="I157" s="110"/>
      <c r="J157" s="36"/>
      <c r="K157" s="36"/>
      <c r="L157" s="39"/>
      <c r="M157" s="213"/>
      <c r="N157" s="214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124</v>
      </c>
      <c r="AU157" s="17" t="s">
        <v>83</v>
      </c>
    </row>
    <row r="158" spans="1:65" s="13" customFormat="1">
      <c r="B158" s="215"/>
      <c r="C158" s="216"/>
      <c r="D158" s="211" t="s">
        <v>126</v>
      </c>
      <c r="E158" s="217" t="s">
        <v>1</v>
      </c>
      <c r="F158" s="218" t="s">
        <v>185</v>
      </c>
      <c r="G158" s="216"/>
      <c r="H158" s="219">
        <v>100.1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126</v>
      </c>
      <c r="AU158" s="225" t="s">
        <v>83</v>
      </c>
      <c r="AV158" s="13" t="s">
        <v>83</v>
      </c>
      <c r="AW158" s="13" t="s">
        <v>33</v>
      </c>
      <c r="AX158" s="13" t="s">
        <v>81</v>
      </c>
      <c r="AY158" s="225" t="s">
        <v>115</v>
      </c>
    </row>
    <row r="159" spans="1:65" s="2" customFormat="1" ht="24" customHeight="1">
      <c r="A159" s="34"/>
      <c r="B159" s="35"/>
      <c r="C159" s="247" t="s">
        <v>186</v>
      </c>
      <c r="D159" s="247" t="s">
        <v>187</v>
      </c>
      <c r="E159" s="248" t="s">
        <v>188</v>
      </c>
      <c r="F159" s="249" t="s">
        <v>189</v>
      </c>
      <c r="G159" s="250" t="s">
        <v>170</v>
      </c>
      <c r="H159" s="251">
        <v>100.1</v>
      </c>
      <c r="I159" s="252"/>
      <c r="J159" s="253">
        <f>ROUND(I159*H159,2)</f>
        <v>0</v>
      </c>
      <c r="K159" s="249" t="s">
        <v>121</v>
      </c>
      <c r="L159" s="254"/>
      <c r="M159" s="255" t="s">
        <v>1</v>
      </c>
      <c r="N159" s="256" t="s">
        <v>41</v>
      </c>
      <c r="O159" s="71"/>
      <c r="P159" s="207">
        <f>O159*H159</f>
        <v>0</v>
      </c>
      <c r="Q159" s="207">
        <v>1E-4</v>
      </c>
      <c r="R159" s="207">
        <f>Q159*H159</f>
        <v>1.001E-2</v>
      </c>
      <c r="S159" s="207">
        <v>0</v>
      </c>
      <c r="T159" s="20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9" t="s">
        <v>162</v>
      </c>
      <c r="AT159" s="209" t="s">
        <v>187</v>
      </c>
      <c r="AU159" s="209" t="s">
        <v>83</v>
      </c>
      <c r="AY159" s="17" t="s">
        <v>115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17" t="s">
        <v>81</v>
      </c>
      <c r="BK159" s="210">
        <f>ROUND(I159*H159,2)</f>
        <v>0</v>
      </c>
      <c r="BL159" s="17" t="s">
        <v>122</v>
      </c>
      <c r="BM159" s="209" t="s">
        <v>190</v>
      </c>
    </row>
    <row r="160" spans="1:65" s="2" customFormat="1" ht="19.5">
      <c r="A160" s="34"/>
      <c r="B160" s="35"/>
      <c r="C160" s="36"/>
      <c r="D160" s="211" t="s">
        <v>124</v>
      </c>
      <c r="E160" s="36"/>
      <c r="F160" s="212" t="s">
        <v>189</v>
      </c>
      <c r="G160" s="36"/>
      <c r="H160" s="36"/>
      <c r="I160" s="110"/>
      <c r="J160" s="36"/>
      <c r="K160" s="36"/>
      <c r="L160" s="39"/>
      <c r="M160" s="213"/>
      <c r="N160" s="214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124</v>
      </c>
      <c r="AU160" s="17" t="s">
        <v>83</v>
      </c>
    </row>
    <row r="161" spans="1:65" s="2" customFormat="1" ht="24" customHeight="1">
      <c r="A161" s="34"/>
      <c r="B161" s="35"/>
      <c r="C161" s="198" t="s">
        <v>191</v>
      </c>
      <c r="D161" s="198" t="s">
        <v>117</v>
      </c>
      <c r="E161" s="199" t="s">
        <v>192</v>
      </c>
      <c r="F161" s="200" t="s">
        <v>193</v>
      </c>
      <c r="G161" s="201" t="s">
        <v>194</v>
      </c>
      <c r="H161" s="202">
        <v>35</v>
      </c>
      <c r="I161" s="203"/>
      <c r="J161" s="204">
        <f>ROUND(I161*H161,2)</f>
        <v>0</v>
      </c>
      <c r="K161" s="200" t="s">
        <v>121</v>
      </c>
      <c r="L161" s="39"/>
      <c r="M161" s="205" t="s">
        <v>1</v>
      </c>
      <c r="N161" s="206" t="s">
        <v>41</v>
      </c>
      <c r="O161" s="71"/>
      <c r="P161" s="207">
        <f>O161*H161</f>
        <v>0</v>
      </c>
      <c r="Q161" s="207">
        <v>0.23058000000000001</v>
      </c>
      <c r="R161" s="207">
        <f>Q161*H161</f>
        <v>8.0702999999999996</v>
      </c>
      <c r="S161" s="207">
        <v>0</v>
      </c>
      <c r="T161" s="20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9" t="s">
        <v>122</v>
      </c>
      <c r="AT161" s="209" t="s">
        <v>117</v>
      </c>
      <c r="AU161" s="209" t="s">
        <v>83</v>
      </c>
      <c r="AY161" s="17" t="s">
        <v>115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17" t="s">
        <v>81</v>
      </c>
      <c r="BK161" s="210">
        <f>ROUND(I161*H161,2)</f>
        <v>0</v>
      </c>
      <c r="BL161" s="17" t="s">
        <v>122</v>
      </c>
      <c r="BM161" s="209" t="s">
        <v>195</v>
      </c>
    </row>
    <row r="162" spans="1:65" s="2" customFormat="1" ht="39">
      <c r="A162" s="34"/>
      <c r="B162" s="35"/>
      <c r="C162" s="36"/>
      <c r="D162" s="211" t="s">
        <v>124</v>
      </c>
      <c r="E162" s="36"/>
      <c r="F162" s="212" t="s">
        <v>196</v>
      </c>
      <c r="G162" s="36"/>
      <c r="H162" s="36"/>
      <c r="I162" s="110"/>
      <c r="J162" s="36"/>
      <c r="K162" s="36"/>
      <c r="L162" s="39"/>
      <c r="M162" s="213"/>
      <c r="N162" s="214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124</v>
      </c>
      <c r="AU162" s="17" t="s">
        <v>83</v>
      </c>
    </row>
    <row r="163" spans="1:65" s="12" customFormat="1" ht="22.9" customHeight="1">
      <c r="B163" s="182"/>
      <c r="C163" s="183"/>
      <c r="D163" s="184" t="s">
        <v>75</v>
      </c>
      <c r="E163" s="196" t="s">
        <v>147</v>
      </c>
      <c r="F163" s="196" t="s">
        <v>197</v>
      </c>
      <c r="G163" s="183"/>
      <c r="H163" s="183"/>
      <c r="I163" s="186"/>
      <c r="J163" s="197">
        <f>BK163</f>
        <v>0</v>
      </c>
      <c r="K163" s="183"/>
      <c r="L163" s="188"/>
      <c r="M163" s="189"/>
      <c r="N163" s="190"/>
      <c r="O163" s="190"/>
      <c r="P163" s="191">
        <f>SUM(P164:P175)</f>
        <v>0</v>
      </c>
      <c r="Q163" s="190"/>
      <c r="R163" s="191">
        <f>SUM(R164:R175)</f>
        <v>7.91547</v>
      </c>
      <c r="S163" s="190"/>
      <c r="T163" s="192">
        <f>SUM(T164:T175)</f>
        <v>0</v>
      </c>
      <c r="AR163" s="193" t="s">
        <v>81</v>
      </c>
      <c r="AT163" s="194" t="s">
        <v>75</v>
      </c>
      <c r="AU163" s="194" t="s">
        <v>81</v>
      </c>
      <c r="AY163" s="193" t="s">
        <v>115</v>
      </c>
      <c r="BK163" s="195">
        <f>SUM(BK164:BK175)</f>
        <v>0</v>
      </c>
    </row>
    <row r="164" spans="1:65" s="2" customFormat="1" ht="24" customHeight="1">
      <c r="A164" s="34"/>
      <c r="B164" s="35"/>
      <c r="C164" s="198" t="s">
        <v>143</v>
      </c>
      <c r="D164" s="198" t="s">
        <v>117</v>
      </c>
      <c r="E164" s="199" t="s">
        <v>198</v>
      </c>
      <c r="F164" s="200" t="s">
        <v>199</v>
      </c>
      <c r="G164" s="201" t="s">
        <v>170</v>
      </c>
      <c r="H164" s="202">
        <v>16.5</v>
      </c>
      <c r="I164" s="203"/>
      <c r="J164" s="204">
        <f>ROUND(I164*H164,2)</f>
        <v>0</v>
      </c>
      <c r="K164" s="200" t="s">
        <v>121</v>
      </c>
      <c r="L164" s="39"/>
      <c r="M164" s="205" t="s">
        <v>1</v>
      </c>
      <c r="N164" s="206" t="s">
        <v>41</v>
      </c>
      <c r="O164" s="71"/>
      <c r="P164" s="207">
        <f>O164*H164</f>
        <v>0</v>
      </c>
      <c r="Q164" s="207">
        <v>0.1837</v>
      </c>
      <c r="R164" s="207">
        <f>Q164*H164</f>
        <v>3.03105</v>
      </c>
      <c r="S164" s="207">
        <v>0</v>
      </c>
      <c r="T164" s="20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9" t="s">
        <v>122</v>
      </c>
      <c r="AT164" s="209" t="s">
        <v>117</v>
      </c>
      <c r="AU164" s="209" t="s">
        <v>83</v>
      </c>
      <c r="AY164" s="17" t="s">
        <v>115</v>
      </c>
      <c r="BE164" s="210">
        <f>IF(N164="základní",J164,0)</f>
        <v>0</v>
      </c>
      <c r="BF164" s="210">
        <f>IF(N164="snížená",J164,0)</f>
        <v>0</v>
      </c>
      <c r="BG164" s="210">
        <f>IF(N164="zákl. přenesená",J164,0)</f>
        <v>0</v>
      </c>
      <c r="BH164" s="210">
        <f>IF(N164="sníž. přenesená",J164,0)</f>
        <v>0</v>
      </c>
      <c r="BI164" s="210">
        <f>IF(N164="nulová",J164,0)</f>
        <v>0</v>
      </c>
      <c r="BJ164" s="17" t="s">
        <v>81</v>
      </c>
      <c r="BK164" s="210">
        <f>ROUND(I164*H164,2)</f>
        <v>0</v>
      </c>
      <c r="BL164" s="17" t="s">
        <v>122</v>
      </c>
      <c r="BM164" s="209" t="s">
        <v>200</v>
      </c>
    </row>
    <row r="165" spans="1:65" s="2" customFormat="1" ht="39">
      <c r="A165" s="34"/>
      <c r="B165" s="35"/>
      <c r="C165" s="36"/>
      <c r="D165" s="211" t="s">
        <v>124</v>
      </c>
      <c r="E165" s="36"/>
      <c r="F165" s="212" t="s">
        <v>201</v>
      </c>
      <c r="G165" s="36"/>
      <c r="H165" s="36"/>
      <c r="I165" s="110"/>
      <c r="J165" s="36"/>
      <c r="K165" s="36"/>
      <c r="L165" s="39"/>
      <c r="M165" s="213"/>
      <c r="N165" s="214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124</v>
      </c>
      <c r="AU165" s="17" t="s">
        <v>83</v>
      </c>
    </row>
    <row r="166" spans="1:65" s="13" customFormat="1">
      <c r="B166" s="215"/>
      <c r="C166" s="216"/>
      <c r="D166" s="211" t="s">
        <v>126</v>
      </c>
      <c r="E166" s="217" t="s">
        <v>1</v>
      </c>
      <c r="F166" s="218" t="s">
        <v>202</v>
      </c>
      <c r="G166" s="216"/>
      <c r="H166" s="219">
        <v>16.5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126</v>
      </c>
      <c r="AU166" s="225" t="s">
        <v>83</v>
      </c>
      <c r="AV166" s="13" t="s">
        <v>83</v>
      </c>
      <c r="AW166" s="13" t="s">
        <v>33</v>
      </c>
      <c r="AX166" s="13" t="s">
        <v>81</v>
      </c>
      <c r="AY166" s="225" t="s">
        <v>115</v>
      </c>
    </row>
    <row r="167" spans="1:65" s="2" customFormat="1" ht="16.5" customHeight="1">
      <c r="A167" s="34"/>
      <c r="B167" s="35"/>
      <c r="C167" s="247" t="s">
        <v>8</v>
      </c>
      <c r="D167" s="247" t="s">
        <v>187</v>
      </c>
      <c r="E167" s="248" t="s">
        <v>203</v>
      </c>
      <c r="F167" s="249" t="s">
        <v>204</v>
      </c>
      <c r="G167" s="250" t="s">
        <v>170</v>
      </c>
      <c r="H167" s="251">
        <v>16.829999999999998</v>
      </c>
      <c r="I167" s="252"/>
      <c r="J167" s="253">
        <f>ROUND(I167*H167,2)</f>
        <v>0</v>
      </c>
      <c r="K167" s="249" t="s">
        <v>121</v>
      </c>
      <c r="L167" s="254"/>
      <c r="M167" s="255" t="s">
        <v>1</v>
      </c>
      <c r="N167" s="256" t="s">
        <v>41</v>
      </c>
      <c r="O167" s="71"/>
      <c r="P167" s="207">
        <f>O167*H167</f>
        <v>0</v>
      </c>
      <c r="Q167" s="207">
        <v>0.222</v>
      </c>
      <c r="R167" s="207">
        <f>Q167*H167</f>
        <v>3.7362599999999997</v>
      </c>
      <c r="S167" s="207">
        <v>0</v>
      </c>
      <c r="T167" s="20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9" t="s">
        <v>162</v>
      </c>
      <c r="AT167" s="209" t="s">
        <v>187</v>
      </c>
      <c r="AU167" s="209" t="s">
        <v>83</v>
      </c>
      <c r="AY167" s="17" t="s">
        <v>115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17" t="s">
        <v>81</v>
      </c>
      <c r="BK167" s="210">
        <f>ROUND(I167*H167,2)</f>
        <v>0</v>
      </c>
      <c r="BL167" s="17" t="s">
        <v>122</v>
      </c>
      <c r="BM167" s="209" t="s">
        <v>205</v>
      </c>
    </row>
    <row r="168" spans="1:65" s="2" customFormat="1">
      <c r="A168" s="34"/>
      <c r="B168" s="35"/>
      <c r="C168" s="36"/>
      <c r="D168" s="211" t="s">
        <v>124</v>
      </c>
      <c r="E168" s="36"/>
      <c r="F168" s="212" t="s">
        <v>204</v>
      </c>
      <c r="G168" s="36"/>
      <c r="H168" s="36"/>
      <c r="I168" s="110"/>
      <c r="J168" s="36"/>
      <c r="K168" s="36"/>
      <c r="L168" s="39"/>
      <c r="M168" s="213"/>
      <c r="N168" s="214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124</v>
      </c>
      <c r="AU168" s="17" t="s">
        <v>83</v>
      </c>
    </row>
    <row r="169" spans="1:65" s="13" customFormat="1">
      <c r="B169" s="215"/>
      <c r="C169" s="216"/>
      <c r="D169" s="211" t="s">
        <v>126</v>
      </c>
      <c r="E169" s="216"/>
      <c r="F169" s="218" t="s">
        <v>206</v>
      </c>
      <c r="G169" s="216"/>
      <c r="H169" s="219">
        <v>16.829999999999998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126</v>
      </c>
      <c r="AU169" s="225" t="s">
        <v>83</v>
      </c>
      <c r="AV169" s="13" t="s">
        <v>83</v>
      </c>
      <c r="AW169" s="13" t="s">
        <v>4</v>
      </c>
      <c r="AX169" s="13" t="s">
        <v>81</v>
      </c>
      <c r="AY169" s="225" t="s">
        <v>115</v>
      </c>
    </row>
    <row r="170" spans="1:65" s="2" customFormat="1" ht="24" customHeight="1">
      <c r="A170" s="34"/>
      <c r="B170" s="35"/>
      <c r="C170" s="198" t="s">
        <v>207</v>
      </c>
      <c r="D170" s="198" t="s">
        <v>117</v>
      </c>
      <c r="E170" s="199" t="s">
        <v>208</v>
      </c>
      <c r="F170" s="200" t="s">
        <v>209</v>
      </c>
      <c r="G170" s="201" t="s">
        <v>170</v>
      </c>
      <c r="H170" s="202">
        <v>1.5</v>
      </c>
      <c r="I170" s="203"/>
      <c r="J170" s="204">
        <f>ROUND(I170*H170,2)</f>
        <v>0</v>
      </c>
      <c r="K170" s="200" t="s">
        <v>121</v>
      </c>
      <c r="L170" s="39"/>
      <c r="M170" s="205" t="s">
        <v>1</v>
      </c>
      <c r="N170" s="206" t="s">
        <v>41</v>
      </c>
      <c r="O170" s="71"/>
      <c r="P170" s="207">
        <f>O170*H170</f>
        <v>0</v>
      </c>
      <c r="Q170" s="207">
        <v>0.61404000000000003</v>
      </c>
      <c r="R170" s="207">
        <f>Q170*H170</f>
        <v>0.92105999999999999</v>
      </c>
      <c r="S170" s="207">
        <v>0</v>
      </c>
      <c r="T170" s="20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9" t="s">
        <v>122</v>
      </c>
      <c r="AT170" s="209" t="s">
        <v>117</v>
      </c>
      <c r="AU170" s="209" t="s">
        <v>83</v>
      </c>
      <c r="AY170" s="17" t="s">
        <v>115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7" t="s">
        <v>81</v>
      </c>
      <c r="BK170" s="210">
        <f>ROUND(I170*H170,2)</f>
        <v>0</v>
      </c>
      <c r="BL170" s="17" t="s">
        <v>122</v>
      </c>
      <c r="BM170" s="209" t="s">
        <v>210</v>
      </c>
    </row>
    <row r="171" spans="1:65" s="2" customFormat="1" ht="29.25">
      <c r="A171" s="34"/>
      <c r="B171" s="35"/>
      <c r="C171" s="36"/>
      <c r="D171" s="211" t="s">
        <v>124</v>
      </c>
      <c r="E171" s="36"/>
      <c r="F171" s="212" t="s">
        <v>211</v>
      </c>
      <c r="G171" s="36"/>
      <c r="H171" s="36"/>
      <c r="I171" s="110"/>
      <c r="J171" s="36"/>
      <c r="K171" s="36"/>
      <c r="L171" s="39"/>
      <c r="M171" s="213"/>
      <c r="N171" s="214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124</v>
      </c>
      <c r="AU171" s="17" t="s">
        <v>83</v>
      </c>
    </row>
    <row r="172" spans="1:65" s="14" customFormat="1">
      <c r="B172" s="226"/>
      <c r="C172" s="227"/>
      <c r="D172" s="211" t="s">
        <v>126</v>
      </c>
      <c r="E172" s="228" t="s">
        <v>1</v>
      </c>
      <c r="F172" s="229" t="s">
        <v>212</v>
      </c>
      <c r="G172" s="227"/>
      <c r="H172" s="228" t="s">
        <v>1</v>
      </c>
      <c r="I172" s="230"/>
      <c r="J172" s="227"/>
      <c r="K172" s="227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126</v>
      </c>
      <c r="AU172" s="235" t="s">
        <v>83</v>
      </c>
      <c r="AV172" s="14" t="s">
        <v>81</v>
      </c>
      <c r="AW172" s="14" t="s">
        <v>33</v>
      </c>
      <c r="AX172" s="14" t="s">
        <v>76</v>
      </c>
      <c r="AY172" s="235" t="s">
        <v>115</v>
      </c>
    </row>
    <row r="173" spans="1:65" s="13" customFormat="1">
      <c r="B173" s="215"/>
      <c r="C173" s="216"/>
      <c r="D173" s="211" t="s">
        <v>126</v>
      </c>
      <c r="E173" s="217" t="s">
        <v>1</v>
      </c>
      <c r="F173" s="218" t="s">
        <v>213</v>
      </c>
      <c r="G173" s="216"/>
      <c r="H173" s="219">
        <v>1.5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126</v>
      </c>
      <c r="AU173" s="225" t="s">
        <v>83</v>
      </c>
      <c r="AV173" s="13" t="s">
        <v>83</v>
      </c>
      <c r="AW173" s="13" t="s">
        <v>33</v>
      </c>
      <c r="AX173" s="13" t="s">
        <v>81</v>
      </c>
      <c r="AY173" s="225" t="s">
        <v>115</v>
      </c>
    </row>
    <row r="174" spans="1:65" s="2" customFormat="1" ht="24" customHeight="1">
      <c r="A174" s="34"/>
      <c r="B174" s="35"/>
      <c r="C174" s="198" t="s">
        <v>214</v>
      </c>
      <c r="D174" s="198" t="s">
        <v>117</v>
      </c>
      <c r="E174" s="199" t="s">
        <v>215</v>
      </c>
      <c r="F174" s="200" t="s">
        <v>216</v>
      </c>
      <c r="G174" s="201" t="s">
        <v>170</v>
      </c>
      <c r="H174" s="202">
        <v>1.5</v>
      </c>
      <c r="I174" s="203"/>
      <c r="J174" s="204">
        <f>ROUND(I174*H174,2)</f>
        <v>0</v>
      </c>
      <c r="K174" s="200" t="s">
        <v>121</v>
      </c>
      <c r="L174" s="39"/>
      <c r="M174" s="205" t="s">
        <v>1</v>
      </c>
      <c r="N174" s="206" t="s">
        <v>41</v>
      </c>
      <c r="O174" s="71"/>
      <c r="P174" s="207">
        <f>O174*H174</f>
        <v>0</v>
      </c>
      <c r="Q174" s="207">
        <v>0.15140000000000001</v>
      </c>
      <c r="R174" s="207">
        <f>Q174*H174</f>
        <v>0.22710000000000002</v>
      </c>
      <c r="S174" s="207">
        <v>0</v>
      </c>
      <c r="T174" s="20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9" t="s">
        <v>122</v>
      </c>
      <c r="AT174" s="209" t="s">
        <v>117</v>
      </c>
      <c r="AU174" s="209" t="s">
        <v>83</v>
      </c>
      <c r="AY174" s="17" t="s">
        <v>115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17" t="s">
        <v>81</v>
      </c>
      <c r="BK174" s="210">
        <f>ROUND(I174*H174,2)</f>
        <v>0</v>
      </c>
      <c r="BL174" s="17" t="s">
        <v>122</v>
      </c>
      <c r="BM174" s="209" t="s">
        <v>217</v>
      </c>
    </row>
    <row r="175" spans="1:65" s="2" customFormat="1" ht="19.5">
      <c r="A175" s="34"/>
      <c r="B175" s="35"/>
      <c r="C175" s="36"/>
      <c r="D175" s="211" t="s">
        <v>124</v>
      </c>
      <c r="E175" s="36"/>
      <c r="F175" s="212" t="s">
        <v>218</v>
      </c>
      <c r="G175" s="36"/>
      <c r="H175" s="36"/>
      <c r="I175" s="110"/>
      <c r="J175" s="36"/>
      <c r="K175" s="36"/>
      <c r="L175" s="39"/>
      <c r="M175" s="213"/>
      <c r="N175" s="214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124</v>
      </c>
      <c r="AU175" s="17" t="s">
        <v>83</v>
      </c>
    </row>
    <row r="176" spans="1:65" s="12" customFormat="1" ht="22.9" customHeight="1">
      <c r="B176" s="182"/>
      <c r="C176" s="183"/>
      <c r="D176" s="184" t="s">
        <v>75</v>
      </c>
      <c r="E176" s="196" t="s">
        <v>162</v>
      </c>
      <c r="F176" s="196" t="s">
        <v>219</v>
      </c>
      <c r="G176" s="183"/>
      <c r="H176" s="183"/>
      <c r="I176" s="186"/>
      <c r="J176" s="197">
        <f>BK176</f>
        <v>0</v>
      </c>
      <c r="K176" s="183"/>
      <c r="L176" s="188"/>
      <c r="M176" s="189"/>
      <c r="N176" s="190"/>
      <c r="O176" s="190"/>
      <c r="P176" s="191">
        <f>SUM(P177:P194)</f>
        <v>0</v>
      </c>
      <c r="Q176" s="190"/>
      <c r="R176" s="191">
        <f>SUM(R177:R194)</f>
        <v>9.8069999999999991E-2</v>
      </c>
      <c r="S176" s="190"/>
      <c r="T176" s="192">
        <f>SUM(T177:T194)</f>
        <v>0</v>
      </c>
      <c r="AR176" s="193" t="s">
        <v>81</v>
      </c>
      <c r="AT176" s="194" t="s">
        <v>75</v>
      </c>
      <c r="AU176" s="194" t="s">
        <v>81</v>
      </c>
      <c r="AY176" s="193" t="s">
        <v>115</v>
      </c>
      <c r="BK176" s="195">
        <f>SUM(BK177:BK194)</f>
        <v>0</v>
      </c>
    </row>
    <row r="177" spans="1:65" s="2" customFormat="1" ht="24" customHeight="1">
      <c r="A177" s="34"/>
      <c r="B177" s="35"/>
      <c r="C177" s="198" t="s">
        <v>220</v>
      </c>
      <c r="D177" s="198" t="s">
        <v>117</v>
      </c>
      <c r="E177" s="199" t="s">
        <v>221</v>
      </c>
      <c r="F177" s="200" t="s">
        <v>222</v>
      </c>
      <c r="G177" s="201" t="s">
        <v>194</v>
      </c>
      <c r="H177" s="202">
        <v>35</v>
      </c>
      <c r="I177" s="203"/>
      <c r="J177" s="204">
        <f>ROUND(I177*H177,2)</f>
        <v>0</v>
      </c>
      <c r="K177" s="200" t="s">
        <v>121</v>
      </c>
      <c r="L177" s="39"/>
      <c r="M177" s="205" t="s">
        <v>1</v>
      </c>
      <c r="N177" s="206" t="s">
        <v>41</v>
      </c>
      <c r="O177" s="71"/>
      <c r="P177" s="207">
        <f>O177*H177</f>
        <v>0</v>
      </c>
      <c r="Q177" s="207">
        <v>1.7799999999999999E-3</v>
      </c>
      <c r="R177" s="207">
        <f>Q177*H177</f>
        <v>6.2299999999999994E-2</v>
      </c>
      <c r="S177" s="207">
        <v>0</v>
      </c>
      <c r="T177" s="20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9" t="s">
        <v>122</v>
      </c>
      <c r="AT177" s="209" t="s">
        <v>117</v>
      </c>
      <c r="AU177" s="209" t="s">
        <v>83</v>
      </c>
      <c r="AY177" s="17" t="s">
        <v>115</v>
      </c>
      <c r="BE177" s="210">
        <f>IF(N177="základní",J177,0)</f>
        <v>0</v>
      </c>
      <c r="BF177" s="210">
        <f>IF(N177="snížená",J177,0)</f>
        <v>0</v>
      </c>
      <c r="BG177" s="210">
        <f>IF(N177="zákl. přenesená",J177,0)</f>
        <v>0</v>
      </c>
      <c r="BH177" s="210">
        <f>IF(N177="sníž. přenesená",J177,0)</f>
        <v>0</v>
      </c>
      <c r="BI177" s="210">
        <f>IF(N177="nulová",J177,0)</f>
        <v>0</v>
      </c>
      <c r="BJ177" s="17" t="s">
        <v>81</v>
      </c>
      <c r="BK177" s="210">
        <f>ROUND(I177*H177,2)</f>
        <v>0</v>
      </c>
      <c r="BL177" s="17" t="s">
        <v>122</v>
      </c>
      <c r="BM177" s="209" t="s">
        <v>223</v>
      </c>
    </row>
    <row r="178" spans="1:65" s="2" customFormat="1" ht="29.25">
      <c r="A178" s="34"/>
      <c r="B178" s="35"/>
      <c r="C178" s="36"/>
      <c r="D178" s="211" t="s">
        <v>124</v>
      </c>
      <c r="E178" s="36"/>
      <c r="F178" s="212" t="s">
        <v>224</v>
      </c>
      <c r="G178" s="36"/>
      <c r="H178" s="36"/>
      <c r="I178" s="110"/>
      <c r="J178" s="36"/>
      <c r="K178" s="36"/>
      <c r="L178" s="39"/>
      <c r="M178" s="213"/>
      <c r="N178" s="214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124</v>
      </c>
      <c r="AU178" s="17" t="s">
        <v>83</v>
      </c>
    </row>
    <row r="179" spans="1:65" s="2" customFormat="1" ht="24" customHeight="1">
      <c r="A179" s="34"/>
      <c r="B179" s="35"/>
      <c r="C179" s="198" t="s">
        <v>225</v>
      </c>
      <c r="D179" s="198" t="s">
        <v>117</v>
      </c>
      <c r="E179" s="199" t="s">
        <v>226</v>
      </c>
      <c r="F179" s="200" t="s">
        <v>227</v>
      </c>
      <c r="G179" s="201" t="s">
        <v>228</v>
      </c>
      <c r="H179" s="202">
        <v>5</v>
      </c>
      <c r="I179" s="203"/>
      <c r="J179" s="204">
        <f>ROUND(I179*H179,2)</f>
        <v>0</v>
      </c>
      <c r="K179" s="200" t="s">
        <v>121</v>
      </c>
      <c r="L179" s="39"/>
      <c r="M179" s="205" t="s">
        <v>1</v>
      </c>
      <c r="N179" s="206" t="s">
        <v>41</v>
      </c>
      <c r="O179" s="71"/>
      <c r="P179" s="207">
        <f>O179*H179</f>
        <v>0</v>
      </c>
      <c r="Q179" s="207">
        <v>0</v>
      </c>
      <c r="R179" s="207">
        <f>Q179*H179</f>
        <v>0</v>
      </c>
      <c r="S179" s="207">
        <v>0</v>
      </c>
      <c r="T179" s="20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9" t="s">
        <v>122</v>
      </c>
      <c r="AT179" s="209" t="s">
        <v>117</v>
      </c>
      <c r="AU179" s="209" t="s">
        <v>83</v>
      </c>
      <c r="AY179" s="17" t="s">
        <v>115</v>
      </c>
      <c r="BE179" s="210">
        <f>IF(N179="základní",J179,0)</f>
        <v>0</v>
      </c>
      <c r="BF179" s="210">
        <f>IF(N179="snížená",J179,0)</f>
        <v>0</v>
      </c>
      <c r="BG179" s="210">
        <f>IF(N179="zákl. přenesená",J179,0)</f>
        <v>0</v>
      </c>
      <c r="BH179" s="210">
        <f>IF(N179="sníž. přenesená",J179,0)</f>
        <v>0</v>
      </c>
      <c r="BI179" s="210">
        <f>IF(N179="nulová",J179,0)</f>
        <v>0</v>
      </c>
      <c r="BJ179" s="17" t="s">
        <v>81</v>
      </c>
      <c r="BK179" s="210">
        <f>ROUND(I179*H179,2)</f>
        <v>0</v>
      </c>
      <c r="BL179" s="17" t="s">
        <v>122</v>
      </c>
      <c r="BM179" s="209" t="s">
        <v>229</v>
      </c>
    </row>
    <row r="180" spans="1:65" s="2" customFormat="1" ht="19.5">
      <c r="A180" s="34"/>
      <c r="B180" s="35"/>
      <c r="C180" s="36"/>
      <c r="D180" s="211" t="s">
        <v>124</v>
      </c>
      <c r="E180" s="36"/>
      <c r="F180" s="212" t="s">
        <v>230</v>
      </c>
      <c r="G180" s="36"/>
      <c r="H180" s="36"/>
      <c r="I180" s="110"/>
      <c r="J180" s="36"/>
      <c r="K180" s="36"/>
      <c r="L180" s="39"/>
      <c r="M180" s="213"/>
      <c r="N180" s="214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124</v>
      </c>
      <c r="AU180" s="17" t="s">
        <v>83</v>
      </c>
    </row>
    <row r="181" spans="1:65" s="2" customFormat="1" ht="16.5" customHeight="1">
      <c r="A181" s="34"/>
      <c r="B181" s="35"/>
      <c r="C181" s="247" t="s">
        <v>231</v>
      </c>
      <c r="D181" s="247" t="s">
        <v>187</v>
      </c>
      <c r="E181" s="248" t="s">
        <v>232</v>
      </c>
      <c r="F181" s="249" t="s">
        <v>233</v>
      </c>
      <c r="G181" s="250" t="s">
        <v>228</v>
      </c>
      <c r="H181" s="251">
        <v>3</v>
      </c>
      <c r="I181" s="252"/>
      <c r="J181" s="253">
        <f>ROUND(I181*H181,2)</f>
        <v>0</v>
      </c>
      <c r="K181" s="249" t="s">
        <v>121</v>
      </c>
      <c r="L181" s="254"/>
      <c r="M181" s="255" t="s">
        <v>1</v>
      </c>
      <c r="N181" s="256" t="s">
        <v>41</v>
      </c>
      <c r="O181" s="71"/>
      <c r="P181" s="207">
        <f>O181*H181</f>
        <v>0</v>
      </c>
      <c r="Q181" s="207">
        <v>5.9999999999999995E-4</v>
      </c>
      <c r="R181" s="207">
        <f>Q181*H181</f>
        <v>1.8E-3</v>
      </c>
      <c r="S181" s="207">
        <v>0</v>
      </c>
      <c r="T181" s="20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9" t="s">
        <v>162</v>
      </c>
      <c r="AT181" s="209" t="s">
        <v>187</v>
      </c>
      <c r="AU181" s="209" t="s">
        <v>83</v>
      </c>
      <c r="AY181" s="17" t="s">
        <v>115</v>
      </c>
      <c r="BE181" s="210">
        <f>IF(N181="základní",J181,0)</f>
        <v>0</v>
      </c>
      <c r="BF181" s="210">
        <f>IF(N181="snížená",J181,0)</f>
        <v>0</v>
      </c>
      <c r="BG181" s="210">
        <f>IF(N181="zákl. přenesená",J181,0)</f>
        <v>0</v>
      </c>
      <c r="BH181" s="210">
        <f>IF(N181="sníž. přenesená",J181,0)</f>
        <v>0</v>
      </c>
      <c r="BI181" s="210">
        <f>IF(N181="nulová",J181,0)</f>
        <v>0</v>
      </c>
      <c r="BJ181" s="17" t="s">
        <v>81</v>
      </c>
      <c r="BK181" s="210">
        <f>ROUND(I181*H181,2)</f>
        <v>0</v>
      </c>
      <c r="BL181" s="17" t="s">
        <v>122</v>
      </c>
      <c r="BM181" s="209" t="s">
        <v>234</v>
      </c>
    </row>
    <row r="182" spans="1:65" s="2" customFormat="1">
      <c r="A182" s="34"/>
      <c r="B182" s="35"/>
      <c r="C182" s="36"/>
      <c r="D182" s="211" t="s">
        <v>124</v>
      </c>
      <c r="E182" s="36"/>
      <c r="F182" s="212" t="s">
        <v>233</v>
      </c>
      <c r="G182" s="36"/>
      <c r="H182" s="36"/>
      <c r="I182" s="110"/>
      <c r="J182" s="36"/>
      <c r="K182" s="36"/>
      <c r="L182" s="39"/>
      <c r="M182" s="213"/>
      <c r="N182" s="214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124</v>
      </c>
      <c r="AU182" s="17" t="s">
        <v>83</v>
      </c>
    </row>
    <row r="183" spans="1:65" s="2" customFormat="1" ht="16.5" customHeight="1">
      <c r="A183" s="34"/>
      <c r="B183" s="35"/>
      <c r="C183" s="247" t="s">
        <v>7</v>
      </c>
      <c r="D183" s="247" t="s">
        <v>187</v>
      </c>
      <c r="E183" s="248" t="s">
        <v>235</v>
      </c>
      <c r="F183" s="249" t="s">
        <v>236</v>
      </c>
      <c r="G183" s="250" t="s">
        <v>228</v>
      </c>
      <c r="H183" s="251">
        <v>2</v>
      </c>
      <c r="I183" s="252"/>
      <c r="J183" s="253">
        <f>ROUND(I183*H183,2)</f>
        <v>0</v>
      </c>
      <c r="K183" s="249" t="s">
        <v>121</v>
      </c>
      <c r="L183" s="254"/>
      <c r="M183" s="255" t="s">
        <v>1</v>
      </c>
      <c r="N183" s="256" t="s">
        <v>41</v>
      </c>
      <c r="O183" s="71"/>
      <c r="P183" s="207">
        <f>O183*H183</f>
        <v>0</v>
      </c>
      <c r="Q183" s="207">
        <v>5.9999999999999995E-4</v>
      </c>
      <c r="R183" s="207">
        <f>Q183*H183</f>
        <v>1.1999999999999999E-3</v>
      </c>
      <c r="S183" s="207">
        <v>0</v>
      </c>
      <c r="T183" s="20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9" t="s">
        <v>162</v>
      </c>
      <c r="AT183" s="209" t="s">
        <v>187</v>
      </c>
      <c r="AU183" s="209" t="s">
        <v>83</v>
      </c>
      <c r="AY183" s="17" t="s">
        <v>115</v>
      </c>
      <c r="BE183" s="210">
        <f>IF(N183="základní",J183,0)</f>
        <v>0</v>
      </c>
      <c r="BF183" s="210">
        <f>IF(N183="snížená",J183,0)</f>
        <v>0</v>
      </c>
      <c r="BG183" s="210">
        <f>IF(N183="zákl. přenesená",J183,0)</f>
        <v>0</v>
      </c>
      <c r="BH183" s="210">
        <f>IF(N183="sníž. přenesená",J183,0)</f>
        <v>0</v>
      </c>
      <c r="BI183" s="210">
        <f>IF(N183="nulová",J183,0)</f>
        <v>0</v>
      </c>
      <c r="BJ183" s="17" t="s">
        <v>81</v>
      </c>
      <c r="BK183" s="210">
        <f>ROUND(I183*H183,2)</f>
        <v>0</v>
      </c>
      <c r="BL183" s="17" t="s">
        <v>122</v>
      </c>
      <c r="BM183" s="209" t="s">
        <v>237</v>
      </c>
    </row>
    <row r="184" spans="1:65" s="2" customFormat="1">
      <c r="A184" s="34"/>
      <c r="B184" s="35"/>
      <c r="C184" s="36"/>
      <c r="D184" s="211" t="s">
        <v>124</v>
      </c>
      <c r="E184" s="36"/>
      <c r="F184" s="212" t="s">
        <v>236</v>
      </c>
      <c r="G184" s="36"/>
      <c r="H184" s="36"/>
      <c r="I184" s="110"/>
      <c r="J184" s="36"/>
      <c r="K184" s="36"/>
      <c r="L184" s="39"/>
      <c r="M184" s="213"/>
      <c r="N184" s="214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124</v>
      </c>
      <c r="AU184" s="17" t="s">
        <v>83</v>
      </c>
    </row>
    <row r="185" spans="1:65" s="2" customFormat="1" ht="24" customHeight="1">
      <c r="A185" s="34"/>
      <c r="B185" s="35"/>
      <c r="C185" s="198" t="s">
        <v>238</v>
      </c>
      <c r="D185" s="198" t="s">
        <v>117</v>
      </c>
      <c r="E185" s="199" t="s">
        <v>239</v>
      </c>
      <c r="F185" s="200" t="s">
        <v>240</v>
      </c>
      <c r="G185" s="201" t="s">
        <v>228</v>
      </c>
      <c r="H185" s="202">
        <v>1</v>
      </c>
      <c r="I185" s="203"/>
      <c r="J185" s="204">
        <f>ROUND(I185*H185,2)</f>
        <v>0</v>
      </c>
      <c r="K185" s="200" t="s">
        <v>121</v>
      </c>
      <c r="L185" s="39"/>
      <c r="M185" s="205" t="s">
        <v>1</v>
      </c>
      <c r="N185" s="206" t="s">
        <v>41</v>
      </c>
      <c r="O185" s="71"/>
      <c r="P185" s="207">
        <f>O185*H185</f>
        <v>0</v>
      </c>
      <c r="Q185" s="207">
        <v>0</v>
      </c>
      <c r="R185" s="207">
        <f>Q185*H185</f>
        <v>0</v>
      </c>
      <c r="S185" s="207">
        <v>0</v>
      </c>
      <c r="T185" s="20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9" t="s">
        <v>122</v>
      </c>
      <c r="AT185" s="209" t="s">
        <v>117</v>
      </c>
      <c r="AU185" s="209" t="s">
        <v>83</v>
      </c>
      <c r="AY185" s="17" t="s">
        <v>115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7" t="s">
        <v>81</v>
      </c>
      <c r="BK185" s="210">
        <f>ROUND(I185*H185,2)</f>
        <v>0</v>
      </c>
      <c r="BL185" s="17" t="s">
        <v>122</v>
      </c>
      <c r="BM185" s="209" t="s">
        <v>241</v>
      </c>
    </row>
    <row r="186" spans="1:65" s="2" customFormat="1" ht="19.5">
      <c r="A186" s="34"/>
      <c r="B186" s="35"/>
      <c r="C186" s="36"/>
      <c r="D186" s="211" t="s">
        <v>124</v>
      </c>
      <c r="E186" s="36"/>
      <c r="F186" s="212" t="s">
        <v>242</v>
      </c>
      <c r="G186" s="36"/>
      <c r="H186" s="36"/>
      <c r="I186" s="110"/>
      <c r="J186" s="36"/>
      <c r="K186" s="36"/>
      <c r="L186" s="39"/>
      <c r="M186" s="213"/>
      <c r="N186" s="214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124</v>
      </c>
      <c r="AU186" s="17" t="s">
        <v>83</v>
      </c>
    </row>
    <row r="187" spans="1:65" s="2" customFormat="1" ht="16.5" customHeight="1">
      <c r="A187" s="34"/>
      <c r="B187" s="35"/>
      <c r="C187" s="247" t="s">
        <v>243</v>
      </c>
      <c r="D187" s="247" t="s">
        <v>187</v>
      </c>
      <c r="E187" s="248" t="s">
        <v>244</v>
      </c>
      <c r="F187" s="249" t="s">
        <v>245</v>
      </c>
      <c r="G187" s="250" t="s">
        <v>228</v>
      </c>
      <c r="H187" s="251">
        <v>1</v>
      </c>
      <c r="I187" s="252"/>
      <c r="J187" s="253">
        <f>ROUND(I187*H187,2)</f>
        <v>0</v>
      </c>
      <c r="K187" s="249" t="s">
        <v>121</v>
      </c>
      <c r="L187" s="254"/>
      <c r="M187" s="255" t="s">
        <v>1</v>
      </c>
      <c r="N187" s="256" t="s">
        <v>41</v>
      </c>
      <c r="O187" s="71"/>
      <c r="P187" s="207">
        <f>O187*H187</f>
        <v>0</v>
      </c>
      <c r="Q187" s="207">
        <v>8.0000000000000004E-4</v>
      </c>
      <c r="R187" s="207">
        <f>Q187*H187</f>
        <v>8.0000000000000004E-4</v>
      </c>
      <c r="S187" s="207">
        <v>0</v>
      </c>
      <c r="T187" s="20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9" t="s">
        <v>162</v>
      </c>
      <c r="AT187" s="209" t="s">
        <v>187</v>
      </c>
      <c r="AU187" s="209" t="s">
        <v>83</v>
      </c>
      <c r="AY187" s="17" t="s">
        <v>115</v>
      </c>
      <c r="BE187" s="210">
        <f>IF(N187="základní",J187,0)</f>
        <v>0</v>
      </c>
      <c r="BF187" s="210">
        <f>IF(N187="snížená",J187,0)</f>
        <v>0</v>
      </c>
      <c r="BG187" s="210">
        <f>IF(N187="zákl. přenesená",J187,0)</f>
        <v>0</v>
      </c>
      <c r="BH187" s="210">
        <f>IF(N187="sníž. přenesená",J187,0)</f>
        <v>0</v>
      </c>
      <c r="BI187" s="210">
        <f>IF(N187="nulová",J187,0)</f>
        <v>0</v>
      </c>
      <c r="BJ187" s="17" t="s">
        <v>81</v>
      </c>
      <c r="BK187" s="210">
        <f>ROUND(I187*H187,2)</f>
        <v>0</v>
      </c>
      <c r="BL187" s="17" t="s">
        <v>122</v>
      </c>
      <c r="BM187" s="209" t="s">
        <v>246</v>
      </c>
    </row>
    <row r="188" spans="1:65" s="2" customFormat="1">
      <c r="A188" s="34"/>
      <c r="B188" s="35"/>
      <c r="C188" s="36"/>
      <c r="D188" s="211" t="s">
        <v>124</v>
      </c>
      <c r="E188" s="36"/>
      <c r="F188" s="212" t="s">
        <v>245</v>
      </c>
      <c r="G188" s="36"/>
      <c r="H188" s="36"/>
      <c r="I188" s="110"/>
      <c r="J188" s="36"/>
      <c r="K188" s="36"/>
      <c r="L188" s="39"/>
      <c r="M188" s="213"/>
      <c r="N188" s="214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124</v>
      </c>
      <c r="AU188" s="17" t="s">
        <v>83</v>
      </c>
    </row>
    <row r="189" spans="1:65" s="2" customFormat="1" ht="24" customHeight="1">
      <c r="A189" s="34"/>
      <c r="B189" s="35"/>
      <c r="C189" s="198" t="s">
        <v>247</v>
      </c>
      <c r="D189" s="198" t="s">
        <v>117</v>
      </c>
      <c r="E189" s="199" t="s">
        <v>248</v>
      </c>
      <c r="F189" s="200" t="s">
        <v>249</v>
      </c>
      <c r="G189" s="201" t="s">
        <v>228</v>
      </c>
      <c r="H189" s="202">
        <v>1</v>
      </c>
      <c r="I189" s="203"/>
      <c r="J189" s="204">
        <f>ROUND(I189*H189,2)</f>
        <v>0</v>
      </c>
      <c r="K189" s="200" t="s">
        <v>121</v>
      </c>
      <c r="L189" s="39"/>
      <c r="M189" s="205" t="s">
        <v>1</v>
      </c>
      <c r="N189" s="206" t="s">
        <v>41</v>
      </c>
      <c r="O189" s="71"/>
      <c r="P189" s="207">
        <f>O189*H189</f>
        <v>0</v>
      </c>
      <c r="Q189" s="207">
        <v>2.9770000000000001E-2</v>
      </c>
      <c r="R189" s="207">
        <f>Q189*H189</f>
        <v>2.9770000000000001E-2</v>
      </c>
      <c r="S189" s="207">
        <v>0</v>
      </c>
      <c r="T189" s="20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9" t="s">
        <v>122</v>
      </c>
      <c r="AT189" s="209" t="s">
        <v>117</v>
      </c>
      <c r="AU189" s="209" t="s">
        <v>83</v>
      </c>
      <c r="AY189" s="17" t="s">
        <v>115</v>
      </c>
      <c r="BE189" s="210">
        <f>IF(N189="základní",J189,0)</f>
        <v>0</v>
      </c>
      <c r="BF189" s="210">
        <f>IF(N189="snížená",J189,0)</f>
        <v>0</v>
      </c>
      <c r="BG189" s="210">
        <f>IF(N189="zákl. přenesená",J189,0)</f>
        <v>0</v>
      </c>
      <c r="BH189" s="210">
        <f>IF(N189="sníž. přenesená",J189,0)</f>
        <v>0</v>
      </c>
      <c r="BI189" s="210">
        <f>IF(N189="nulová",J189,0)</f>
        <v>0</v>
      </c>
      <c r="BJ189" s="17" t="s">
        <v>81</v>
      </c>
      <c r="BK189" s="210">
        <f>ROUND(I189*H189,2)</f>
        <v>0</v>
      </c>
      <c r="BL189" s="17" t="s">
        <v>122</v>
      </c>
      <c r="BM189" s="209" t="s">
        <v>250</v>
      </c>
    </row>
    <row r="190" spans="1:65" s="2" customFormat="1" ht="29.25">
      <c r="A190" s="34"/>
      <c r="B190" s="35"/>
      <c r="C190" s="36"/>
      <c r="D190" s="211" t="s">
        <v>124</v>
      </c>
      <c r="E190" s="36"/>
      <c r="F190" s="212" t="s">
        <v>251</v>
      </c>
      <c r="G190" s="36"/>
      <c r="H190" s="36"/>
      <c r="I190" s="110"/>
      <c r="J190" s="36"/>
      <c r="K190" s="36"/>
      <c r="L190" s="39"/>
      <c r="M190" s="213"/>
      <c r="N190" s="214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124</v>
      </c>
      <c r="AU190" s="17" t="s">
        <v>83</v>
      </c>
    </row>
    <row r="191" spans="1:65" s="2" customFormat="1" ht="24" customHeight="1">
      <c r="A191" s="34"/>
      <c r="B191" s="35"/>
      <c r="C191" s="198" t="s">
        <v>252</v>
      </c>
      <c r="D191" s="198" t="s">
        <v>117</v>
      </c>
      <c r="E191" s="199" t="s">
        <v>253</v>
      </c>
      <c r="F191" s="200" t="s">
        <v>254</v>
      </c>
      <c r="G191" s="201" t="s">
        <v>228</v>
      </c>
      <c r="H191" s="202">
        <v>2</v>
      </c>
      <c r="I191" s="203"/>
      <c r="J191" s="204">
        <f>ROUND(I191*H191,2)</f>
        <v>0</v>
      </c>
      <c r="K191" s="200" t="s">
        <v>121</v>
      </c>
      <c r="L191" s="39"/>
      <c r="M191" s="205" t="s">
        <v>1</v>
      </c>
      <c r="N191" s="206" t="s">
        <v>41</v>
      </c>
      <c r="O191" s="71"/>
      <c r="P191" s="207">
        <f>O191*H191</f>
        <v>0</v>
      </c>
      <c r="Q191" s="207">
        <v>1.1000000000000001E-3</v>
      </c>
      <c r="R191" s="207">
        <f>Q191*H191</f>
        <v>2.2000000000000001E-3</v>
      </c>
      <c r="S191" s="207">
        <v>0</v>
      </c>
      <c r="T191" s="20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9" t="s">
        <v>207</v>
      </c>
      <c r="AT191" s="209" t="s">
        <v>117</v>
      </c>
      <c r="AU191" s="209" t="s">
        <v>83</v>
      </c>
      <c r="AY191" s="17" t="s">
        <v>115</v>
      </c>
      <c r="BE191" s="210">
        <f>IF(N191="základní",J191,0)</f>
        <v>0</v>
      </c>
      <c r="BF191" s="210">
        <f>IF(N191="snížená",J191,0)</f>
        <v>0</v>
      </c>
      <c r="BG191" s="210">
        <f>IF(N191="zákl. přenesená",J191,0)</f>
        <v>0</v>
      </c>
      <c r="BH191" s="210">
        <f>IF(N191="sníž. přenesená",J191,0)</f>
        <v>0</v>
      </c>
      <c r="BI191" s="210">
        <f>IF(N191="nulová",J191,0)</f>
        <v>0</v>
      </c>
      <c r="BJ191" s="17" t="s">
        <v>81</v>
      </c>
      <c r="BK191" s="210">
        <f>ROUND(I191*H191,2)</f>
        <v>0</v>
      </c>
      <c r="BL191" s="17" t="s">
        <v>207</v>
      </c>
      <c r="BM191" s="209" t="s">
        <v>255</v>
      </c>
    </row>
    <row r="192" spans="1:65" s="2" customFormat="1" ht="19.5">
      <c r="A192" s="34"/>
      <c r="B192" s="35"/>
      <c r="C192" s="36"/>
      <c r="D192" s="211" t="s">
        <v>124</v>
      </c>
      <c r="E192" s="36"/>
      <c r="F192" s="212" t="s">
        <v>256</v>
      </c>
      <c r="G192" s="36"/>
      <c r="H192" s="36"/>
      <c r="I192" s="110"/>
      <c r="J192" s="36"/>
      <c r="K192" s="36"/>
      <c r="L192" s="39"/>
      <c r="M192" s="213"/>
      <c r="N192" s="214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124</v>
      </c>
      <c r="AU192" s="17" t="s">
        <v>83</v>
      </c>
    </row>
    <row r="193" spans="1:65" s="2" customFormat="1" ht="24" customHeight="1">
      <c r="A193" s="34"/>
      <c r="B193" s="35"/>
      <c r="C193" s="198" t="s">
        <v>257</v>
      </c>
      <c r="D193" s="198" t="s">
        <v>117</v>
      </c>
      <c r="E193" s="199" t="s">
        <v>258</v>
      </c>
      <c r="F193" s="200" t="s">
        <v>259</v>
      </c>
      <c r="G193" s="201" t="s">
        <v>228</v>
      </c>
      <c r="H193" s="202">
        <v>2</v>
      </c>
      <c r="I193" s="203"/>
      <c r="J193" s="204">
        <f>ROUND(I193*H193,2)</f>
        <v>0</v>
      </c>
      <c r="K193" s="200" t="s">
        <v>1</v>
      </c>
      <c r="L193" s="39"/>
      <c r="M193" s="205" t="s">
        <v>1</v>
      </c>
      <c r="N193" s="206" t="s">
        <v>41</v>
      </c>
      <c r="O193" s="71"/>
      <c r="P193" s="207">
        <f>O193*H193</f>
        <v>0</v>
      </c>
      <c r="Q193" s="207">
        <v>0</v>
      </c>
      <c r="R193" s="207">
        <f>Q193*H193</f>
        <v>0</v>
      </c>
      <c r="S193" s="207">
        <v>0</v>
      </c>
      <c r="T193" s="20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9" t="s">
        <v>207</v>
      </c>
      <c r="AT193" s="209" t="s">
        <v>117</v>
      </c>
      <c r="AU193" s="209" t="s">
        <v>83</v>
      </c>
      <c r="AY193" s="17" t="s">
        <v>115</v>
      </c>
      <c r="BE193" s="210">
        <f>IF(N193="základní",J193,0)</f>
        <v>0</v>
      </c>
      <c r="BF193" s="210">
        <f>IF(N193="snížená",J193,0)</f>
        <v>0</v>
      </c>
      <c r="BG193" s="210">
        <f>IF(N193="zákl. přenesená",J193,0)</f>
        <v>0</v>
      </c>
      <c r="BH193" s="210">
        <f>IF(N193="sníž. přenesená",J193,0)</f>
        <v>0</v>
      </c>
      <c r="BI193" s="210">
        <f>IF(N193="nulová",J193,0)</f>
        <v>0</v>
      </c>
      <c r="BJ193" s="17" t="s">
        <v>81</v>
      </c>
      <c r="BK193" s="210">
        <f>ROUND(I193*H193,2)</f>
        <v>0</v>
      </c>
      <c r="BL193" s="17" t="s">
        <v>207</v>
      </c>
      <c r="BM193" s="209" t="s">
        <v>260</v>
      </c>
    </row>
    <row r="194" spans="1:65" s="2" customFormat="1" ht="19.5">
      <c r="A194" s="34"/>
      <c r="B194" s="35"/>
      <c r="C194" s="36"/>
      <c r="D194" s="211" t="s">
        <v>124</v>
      </c>
      <c r="E194" s="36"/>
      <c r="F194" s="212" t="s">
        <v>259</v>
      </c>
      <c r="G194" s="36"/>
      <c r="H194" s="36"/>
      <c r="I194" s="110"/>
      <c r="J194" s="36"/>
      <c r="K194" s="36"/>
      <c r="L194" s="39"/>
      <c r="M194" s="213"/>
      <c r="N194" s="214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124</v>
      </c>
      <c r="AU194" s="17" t="s">
        <v>83</v>
      </c>
    </row>
    <row r="195" spans="1:65" s="12" customFormat="1" ht="22.9" customHeight="1">
      <c r="B195" s="182"/>
      <c r="C195" s="183"/>
      <c r="D195" s="184" t="s">
        <v>75</v>
      </c>
      <c r="E195" s="196" t="s">
        <v>167</v>
      </c>
      <c r="F195" s="196" t="s">
        <v>261</v>
      </c>
      <c r="G195" s="183"/>
      <c r="H195" s="183"/>
      <c r="I195" s="186"/>
      <c r="J195" s="197">
        <f>BK195</f>
        <v>0</v>
      </c>
      <c r="K195" s="183"/>
      <c r="L195" s="188"/>
      <c r="M195" s="189"/>
      <c r="N195" s="190"/>
      <c r="O195" s="190"/>
      <c r="P195" s="191">
        <f>SUM(P196:P197)</f>
        <v>0</v>
      </c>
      <c r="Q195" s="190"/>
      <c r="R195" s="191">
        <f>SUM(R196:R197)</f>
        <v>0</v>
      </c>
      <c r="S195" s="190"/>
      <c r="T195" s="192">
        <f>SUM(T196:T197)</f>
        <v>7.1280000000000001</v>
      </c>
      <c r="AR195" s="193" t="s">
        <v>81</v>
      </c>
      <c r="AT195" s="194" t="s">
        <v>75</v>
      </c>
      <c r="AU195" s="194" t="s">
        <v>81</v>
      </c>
      <c r="AY195" s="193" t="s">
        <v>115</v>
      </c>
      <c r="BK195" s="195">
        <f>SUM(BK196:BK197)</f>
        <v>0</v>
      </c>
    </row>
    <row r="196" spans="1:65" s="2" customFormat="1" ht="24" customHeight="1">
      <c r="A196" s="34"/>
      <c r="B196" s="35"/>
      <c r="C196" s="198" t="s">
        <v>262</v>
      </c>
      <c r="D196" s="198" t="s">
        <v>117</v>
      </c>
      <c r="E196" s="199" t="s">
        <v>263</v>
      </c>
      <c r="F196" s="200" t="s">
        <v>264</v>
      </c>
      <c r="G196" s="201" t="s">
        <v>194</v>
      </c>
      <c r="H196" s="202">
        <v>22</v>
      </c>
      <c r="I196" s="203"/>
      <c r="J196" s="204">
        <f>ROUND(I196*H196,2)</f>
        <v>0</v>
      </c>
      <c r="K196" s="200" t="s">
        <v>121</v>
      </c>
      <c r="L196" s="39"/>
      <c r="M196" s="205" t="s">
        <v>1</v>
      </c>
      <c r="N196" s="206" t="s">
        <v>41</v>
      </c>
      <c r="O196" s="71"/>
      <c r="P196" s="207">
        <f>O196*H196</f>
        <v>0</v>
      </c>
      <c r="Q196" s="207">
        <v>0</v>
      </c>
      <c r="R196" s="207">
        <f>Q196*H196</f>
        <v>0</v>
      </c>
      <c r="S196" s="207">
        <v>0.32400000000000001</v>
      </c>
      <c r="T196" s="208">
        <f>S196*H196</f>
        <v>7.1280000000000001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9" t="s">
        <v>122</v>
      </c>
      <c r="AT196" s="209" t="s">
        <v>117</v>
      </c>
      <c r="AU196" s="209" t="s">
        <v>83</v>
      </c>
      <c r="AY196" s="17" t="s">
        <v>115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17" t="s">
        <v>81</v>
      </c>
      <c r="BK196" s="210">
        <f>ROUND(I196*H196,2)</f>
        <v>0</v>
      </c>
      <c r="BL196" s="17" t="s">
        <v>122</v>
      </c>
      <c r="BM196" s="209" t="s">
        <v>265</v>
      </c>
    </row>
    <row r="197" spans="1:65" s="2" customFormat="1" ht="39">
      <c r="A197" s="34"/>
      <c r="B197" s="35"/>
      <c r="C197" s="36"/>
      <c r="D197" s="211" t="s">
        <v>124</v>
      </c>
      <c r="E197" s="36"/>
      <c r="F197" s="212" t="s">
        <v>266</v>
      </c>
      <c r="G197" s="36"/>
      <c r="H197" s="36"/>
      <c r="I197" s="110"/>
      <c r="J197" s="36"/>
      <c r="K197" s="36"/>
      <c r="L197" s="39"/>
      <c r="M197" s="213"/>
      <c r="N197" s="214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124</v>
      </c>
      <c r="AU197" s="17" t="s">
        <v>83</v>
      </c>
    </row>
    <row r="198" spans="1:65" s="12" customFormat="1" ht="25.9" customHeight="1">
      <c r="B198" s="182"/>
      <c r="C198" s="183"/>
      <c r="D198" s="184" t="s">
        <v>75</v>
      </c>
      <c r="E198" s="185" t="s">
        <v>267</v>
      </c>
      <c r="F198" s="185" t="s">
        <v>268</v>
      </c>
      <c r="G198" s="183"/>
      <c r="H198" s="183"/>
      <c r="I198" s="186"/>
      <c r="J198" s="187">
        <f>BK198</f>
        <v>0</v>
      </c>
      <c r="K198" s="183"/>
      <c r="L198" s="188"/>
      <c r="M198" s="189"/>
      <c r="N198" s="190"/>
      <c r="O198" s="190"/>
      <c r="P198" s="191">
        <f>P199</f>
        <v>0</v>
      </c>
      <c r="Q198" s="190"/>
      <c r="R198" s="191">
        <f>R199</f>
        <v>2.1350000000000001E-2</v>
      </c>
      <c r="S198" s="190"/>
      <c r="T198" s="192">
        <f>T199</f>
        <v>0</v>
      </c>
      <c r="AR198" s="193" t="s">
        <v>83</v>
      </c>
      <c r="AT198" s="194" t="s">
        <v>75</v>
      </c>
      <c r="AU198" s="194" t="s">
        <v>76</v>
      </c>
      <c r="AY198" s="193" t="s">
        <v>115</v>
      </c>
      <c r="BK198" s="195">
        <f>BK199</f>
        <v>0</v>
      </c>
    </row>
    <row r="199" spans="1:65" s="12" customFormat="1" ht="22.9" customHeight="1">
      <c r="B199" s="182"/>
      <c r="C199" s="183"/>
      <c r="D199" s="184" t="s">
        <v>75</v>
      </c>
      <c r="E199" s="196" t="s">
        <v>269</v>
      </c>
      <c r="F199" s="196" t="s">
        <v>270</v>
      </c>
      <c r="G199" s="183"/>
      <c r="H199" s="183"/>
      <c r="I199" s="186"/>
      <c r="J199" s="197">
        <f>BK199</f>
        <v>0</v>
      </c>
      <c r="K199" s="183"/>
      <c r="L199" s="188"/>
      <c r="M199" s="189"/>
      <c r="N199" s="190"/>
      <c r="O199" s="190"/>
      <c r="P199" s="191">
        <f>SUM(P200:P207)</f>
        <v>0</v>
      </c>
      <c r="Q199" s="190"/>
      <c r="R199" s="191">
        <f>SUM(R200:R207)</f>
        <v>2.1350000000000001E-2</v>
      </c>
      <c r="S199" s="190"/>
      <c r="T199" s="192">
        <f>SUM(T200:T207)</f>
        <v>0</v>
      </c>
      <c r="AR199" s="193" t="s">
        <v>83</v>
      </c>
      <c r="AT199" s="194" t="s">
        <v>75</v>
      </c>
      <c r="AU199" s="194" t="s">
        <v>81</v>
      </c>
      <c r="AY199" s="193" t="s">
        <v>115</v>
      </c>
      <c r="BK199" s="195">
        <f>SUM(BK200:BK207)</f>
        <v>0</v>
      </c>
    </row>
    <row r="200" spans="1:65" s="2" customFormat="1" ht="24" customHeight="1">
      <c r="A200" s="34"/>
      <c r="B200" s="35"/>
      <c r="C200" s="198" t="s">
        <v>271</v>
      </c>
      <c r="D200" s="198" t="s">
        <v>117</v>
      </c>
      <c r="E200" s="199" t="s">
        <v>272</v>
      </c>
      <c r="F200" s="200" t="s">
        <v>273</v>
      </c>
      <c r="G200" s="201" t="s">
        <v>194</v>
      </c>
      <c r="H200" s="202">
        <v>35</v>
      </c>
      <c r="I200" s="203"/>
      <c r="J200" s="204">
        <f>ROUND(I200*H200,2)</f>
        <v>0</v>
      </c>
      <c r="K200" s="200" t="s">
        <v>121</v>
      </c>
      <c r="L200" s="39"/>
      <c r="M200" s="205" t="s">
        <v>1</v>
      </c>
      <c r="N200" s="206" t="s">
        <v>41</v>
      </c>
      <c r="O200" s="71"/>
      <c r="P200" s="207">
        <f>O200*H200</f>
        <v>0</v>
      </c>
      <c r="Q200" s="207">
        <v>2.9E-4</v>
      </c>
      <c r="R200" s="207">
        <f>Q200*H200</f>
        <v>1.0149999999999999E-2</v>
      </c>
      <c r="S200" s="207">
        <v>0</v>
      </c>
      <c r="T200" s="20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9" t="s">
        <v>207</v>
      </c>
      <c r="AT200" s="209" t="s">
        <v>117</v>
      </c>
      <c r="AU200" s="209" t="s">
        <v>83</v>
      </c>
      <c r="AY200" s="17" t="s">
        <v>115</v>
      </c>
      <c r="BE200" s="210">
        <f>IF(N200="základní",J200,0)</f>
        <v>0</v>
      </c>
      <c r="BF200" s="210">
        <f>IF(N200="snížená",J200,0)</f>
        <v>0</v>
      </c>
      <c r="BG200" s="210">
        <f>IF(N200="zákl. přenesená",J200,0)</f>
        <v>0</v>
      </c>
      <c r="BH200" s="210">
        <f>IF(N200="sníž. přenesená",J200,0)</f>
        <v>0</v>
      </c>
      <c r="BI200" s="210">
        <f>IF(N200="nulová",J200,0)</f>
        <v>0</v>
      </c>
      <c r="BJ200" s="17" t="s">
        <v>81</v>
      </c>
      <c r="BK200" s="210">
        <f>ROUND(I200*H200,2)</f>
        <v>0</v>
      </c>
      <c r="BL200" s="17" t="s">
        <v>207</v>
      </c>
      <c r="BM200" s="209" t="s">
        <v>274</v>
      </c>
    </row>
    <row r="201" spans="1:65" s="2" customFormat="1" ht="19.5">
      <c r="A201" s="34"/>
      <c r="B201" s="35"/>
      <c r="C201" s="36"/>
      <c r="D201" s="211" t="s">
        <v>124</v>
      </c>
      <c r="E201" s="36"/>
      <c r="F201" s="212" t="s">
        <v>275</v>
      </c>
      <c r="G201" s="36"/>
      <c r="H201" s="36"/>
      <c r="I201" s="110"/>
      <c r="J201" s="36"/>
      <c r="K201" s="36"/>
      <c r="L201" s="39"/>
      <c r="M201" s="213"/>
      <c r="N201" s="214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124</v>
      </c>
      <c r="AU201" s="17" t="s">
        <v>83</v>
      </c>
    </row>
    <row r="202" spans="1:65" s="2" customFormat="1" ht="24" customHeight="1">
      <c r="A202" s="34"/>
      <c r="B202" s="35"/>
      <c r="C202" s="198" t="s">
        <v>276</v>
      </c>
      <c r="D202" s="198" t="s">
        <v>117</v>
      </c>
      <c r="E202" s="199" t="s">
        <v>277</v>
      </c>
      <c r="F202" s="200" t="s">
        <v>278</v>
      </c>
      <c r="G202" s="201" t="s">
        <v>170</v>
      </c>
      <c r="H202" s="202">
        <v>17.5</v>
      </c>
      <c r="I202" s="203"/>
      <c r="J202" s="204">
        <f>ROUND(I202*H202,2)</f>
        <v>0</v>
      </c>
      <c r="K202" s="200" t="s">
        <v>121</v>
      </c>
      <c r="L202" s="39"/>
      <c r="M202" s="205" t="s">
        <v>1</v>
      </c>
      <c r="N202" s="206" t="s">
        <v>41</v>
      </c>
      <c r="O202" s="71"/>
      <c r="P202" s="207">
        <f>O202*H202</f>
        <v>0</v>
      </c>
      <c r="Q202" s="207">
        <v>4.0000000000000003E-5</v>
      </c>
      <c r="R202" s="207">
        <f>Q202*H202</f>
        <v>7.000000000000001E-4</v>
      </c>
      <c r="S202" s="207">
        <v>0</v>
      </c>
      <c r="T202" s="20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9" t="s">
        <v>207</v>
      </c>
      <c r="AT202" s="209" t="s">
        <v>117</v>
      </c>
      <c r="AU202" s="209" t="s">
        <v>83</v>
      </c>
      <c r="AY202" s="17" t="s">
        <v>115</v>
      </c>
      <c r="BE202" s="210">
        <f>IF(N202="základní",J202,0)</f>
        <v>0</v>
      </c>
      <c r="BF202" s="210">
        <f>IF(N202="snížená",J202,0)</f>
        <v>0</v>
      </c>
      <c r="BG202" s="210">
        <f>IF(N202="zákl. přenesená",J202,0)</f>
        <v>0</v>
      </c>
      <c r="BH202" s="210">
        <f>IF(N202="sníž. přenesená",J202,0)</f>
        <v>0</v>
      </c>
      <c r="BI202" s="210">
        <f>IF(N202="nulová",J202,0)</f>
        <v>0</v>
      </c>
      <c r="BJ202" s="17" t="s">
        <v>81</v>
      </c>
      <c r="BK202" s="210">
        <f>ROUND(I202*H202,2)</f>
        <v>0</v>
      </c>
      <c r="BL202" s="17" t="s">
        <v>207</v>
      </c>
      <c r="BM202" s="209" t="s">
        <v>279</v>
      </c>
    </row>
    <row r="203" spans="1:65" s="2" customFormat="1" ht="19.5">
      <c r="A203" s="34"/>
      <c r="B203" s="35"/>
      <c r="C203" s="36"/>
      <c r="D203" s="211" t="s">
        <v>124</v>
      </c>
      <c r="E203" s="36"/>
      <c r="F203" s="212" t="s">
        <v>280</v>
      </c>
      <c r="G203" s="36"/>
      <c r="H203" s="36"/>
      <c r="I203" s="110"/>
      <c r="J203" s="36"/>
      <c r="K203" s="36"/>
      <c r="L203" s="39"/>
      <c r="M203" s="213"/>
      <c r="N203" s="214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124</v>
      </c>
      <c r="AU203" s="17" t="s">
        <v>83</v>
      </c>
    </row>
    <row r="204" spans="1:65" s="13" customFormat="1">
      <c r="B204" s="215"/>
      <c r="C204" s="216"/>
      <c r="D204" s="211" t="s">
        <v>126</v>
      </c>
      <c r="E204" s="217" t="s">
        <v>1</v>
      </c>
      <c r="F204" s="218" t="s">
        <v>281</v>
      </c>
      <c r="G204" s="216"/>
      <c r="H204" s="219">
        <v>17.5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126</v>
      </c>
      <c r="AU204" s="225" t="s">
        <v>83</v>
      </c>
      <c r="AV204" s="13" t="s">
        <v>83</v>
      </c>
      <c r="AW204" s="13" t="s">
        <v>33</v>
      </c>
      <c r="AX204" s="13" t="s">
        <v>81</v>
      </c>
      <c r="AY204" s="225" t="s">
        <v>115</v>
      </c>
    </row>
    <row r="205" spans="1:65" s="2" customFormat="1" ht="24" customHeight="1">
      <c r="A205" s="34"/>
      <c r="B205" s="35"/>
      <c r="C205" s="247" t="s">
        <v>282</v>
      </c>
      <c r="D205" s="247" t="s">
        <v>187</v>
      </c>
      <c r="E205" s="248" t="s">
        <v>283</v>
      </c>
      <c r="F205" s="249" t="s">
        <v>284</v>
      </c>
      <c r="G205" s="250" t="s">
        <v>170</v>
      </c>
      <c r="H205" s="251">
        <v>21</v>
      </c>
      <c r="I205" s="252"/>
      <c r="J205" s="253">
        <f>ROUND(I205*H205,2)</f>
        <v>0</v>
      </c>
      <c r="K205" s="249" t="s">
        <v>121</v>
      </c>
      <c r="L205" s="254"/>
      <c r="M205" s="255" t="s">
        <v>1</v>
      </c>
      <c r="N205" s="256" t="s">
        <v>41</v>
      </c>
      <c r="O205" s="71"/>
      <c r="P205" s="207">
        <f>O205*H205</f>
        <v>0</v>
      </c>
      <c r="Q205" s="207">
        <v>5.0000000000000001E-4</v>
      </c>
      <c r="R205" s="207">
        <f>Q205*H205</f>
        <v>1.0500000000000001E-2</v>
      </c>
      <c r="S205" s="207">
        <v>0</v>
      </c>
      <c r="T205" s="20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9" t="s">
        <v>285</v>
      </c>
      <c r="AT205" s="209" t="s">
        <v>187</v>
      </c>
      <c r="AU205" s="209" t="s">
        <v>83</v>
      </c>
      <c r="AY205" s="17" t="s">
        <v>115</v>
      </c>
      <c r="BE205" s="210">
        <f>IF(N205="základní",J205,0)</f>
        <v>0</v>
      </c>
      <c r="BF205" s="210">
        <f>IF(N205="snížená",J205,0)</f>
        <v>0</v>
      </c>
      <c r="BG205" s="210">
        <f>IF(N205="zákl. přenesená",J205,0)</f>
        <v>0</v>
      </c>
      <c r="BH205" s="210">
        <f>IF(N205="sníž. přenesená",J205,0)</f>
        <v>0</v>
      </c>
      <c r="BI205" s="210">
        <f>IF(N205="nulová",J205,0)</f>
        <v>0</v>
      </c>
      <c r="BJ205" s="17" t="s">
        <v>81</v>
      </c>
      <c r="BK205" s="210">
        <f>ROUND(I205*H205,2)</f>
        <v>0</v>
      </c>
      <c r="BL205" s="17" t="s">
        <v>207</v>
      </c>
      <c r="BM205" s="209" t="s">
        <v>286</v>
      </c>
    </row>
    <row r="206" spans="1:65" s="2" customFormat="1">
      <c r="A206" s="34"/>
      <c r="B206" s="35"/>
      <c r="C206" s="36"/>
      <c r="D206" s="211" t="s">
        <v>124</v>
      </c>
      <c r="E206" s="36"/>
      <c r="F206" s="212" t="s">
        <v>287</v>
      </c>
      <c r="G206" s="36"/>
      <c r="H206" s="36"/>
      <c r="I206" s="110"/>
      <c r="J206" s="36"/>
      <c r="K206" s="36"/>
      <c r="L206" s="39"/>
      <c r="M206" s="213"/>
      <c r="N206" s="214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124</v>
      </c>
      <c r="AU206" s="17" t="s">
        <v>83</v>
      </c>
    </row>
    <row r="207" spans="1:65" s="13" customFormat="1">
      <c r="B207" s="215"/>
      <c r="C207" s="216"/>
      <c r="D207" s="211" t="s">
        <v>126</v>
      </c>
      <c r="E207" s="216"/>
      <c r="F207" s="218" t="s">
        <v>288</v>
      </c>
      <c r="G207" s="216"/>
      <c r="H207" s="219">
        <v>21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126</v>
      </c>
      <c r="AU207" s="225" t="s">
        <v>83</v>
      </c>
      <c r="AV207" s="13" t="s">
        <v>83</v>
      </c>
      <c r="AW207" s="13" t="s">
        <v>4</v>
      </c>
      <c r="AX207" s="13" t="s">
        <v>81</v>
      </c>
      <c r="AY207" s="225" t="s">
        <v>115</v>
      </c>
    </row>
    <row r="208" spans="1:65" s="12" customFormat="1" ht="25.9" customHeight="1">
      <c r="B208" s="182"/>
      <c r="C208" s="183"/>
      <c r="D208" s="184" t="s">
        <v>75</v>
      </c>
      <c r="E208" s="185" t="s">
        <v>289</v>
      </c>
      <c r="F208" s="185" t="s">
        <v>290</v>
      </c>
      <c r="G208" s="183"/>
      <c r="H208" s="183"/>
      <c r="I208" s="186"/>
      <c r="J208" s="187">
        <f>BK208</f>
        <v>0</v>
      </c>
      <c r="K208" s="183"/>
      <c r="L208" s="188"/>
      <c r="M208" s="189"/>
      <c r="N208" s="190"/>
      <c r="O208" s="190"/>
      <c r="P208" s="191">
        <f>P209</f>
        <v>0</v>
      </c>
      <c r="Q208" s="190"/>
      <c r="R208" s="191">
        <f>R209</f>
        <v>0</v>
      </c>
      <c r="S208" s="190"/>
      <c r="T208" s="192">
        <f>T209</f>
        <v>0</v>
      </c>
      <c r="AR208" s="193" t="s">
        <v>147</v>
      </c>
      <c r="AT208" s="194" t="s">
        <v>75</v>
      </c>
      <c r="AU208" s="194" t="s">
        <v>76</v>
      </c>
      <c r="AY208" s="193" t="s">
        <v>115</v>
      </c>
      <c r="BK208" s="195">
        <f>BK209</f>
        <v>0</v>
      </c>
    </row>
    <row r="209" spans="1:65" s="12" customFormat="1" ht="22.9" customHeight="1">
      <c r="B209" s="182"/>
      <c r="C209" s="183"/>
      <c r="D209" s="184" t="s">
        <v>75</v>
      </c>
      <c r="E209" s="196" t="s">
        <v>291</v>
      </c>
      <c r="F209" s="196" t="s">
        <v>292</v>
      </c>
      <c r="G209" s="183"/>
      <c r="H209" s="183"/>
      <c r="I209" s="186"/>
      <c r="J209" s="197">
        <f>BK209</f>
        <v>0</v>
      </c>
      <c r="K209" s="183"/>
      <c r="L209" s="188"/>
      <c r="M209" s="189"/>
      <c r="N209" s="190"/>
      <c r="O209" s="190"/>
      <c r="P209" s="191">
        <f>SUM(P210:P213)</f>
        <v>0</v>
      </c>
      <c r="Q209" s="190"/>
      <c r="R209" s="191">
        <f>SUM(R210:R213)</f>
        <v>0</v>
      </c>
      <c r="S209" s="190"/>
      <c r="T209" s="192">
        <f>SUM(T210:T213)</f>
        <v>0</v>
      </c>
      <c r="AR209" s="193" t="s">
        <v>147</v>
      </c>
      <c r="AT209" s="194" t="s">
        <v>75</v>
      </c>
      <c r="AU209" s="194" t="s">
        <v>81</v>
      </c>
      <c r="AY209" s="193" t="s">
        <v>115</v>
      </c>
      <c r="BK209" s="195">
        <f>SUM(BK210:BK213)</f>
        <v>0</v>
      </c>
    </row>
    <row r="210" spans="1:65" s="2" customFormat="1" ht="16.5" customHeight="1">
      <c r="A210" s="34"/>
      <c r="B210" s="35"/>
      <c r="C210" s="198" t="s">
        <v>293</v>
      </c>
      <c r="D210" s="198" t="s">
        <v>117</v>
      </c>
      <c r="E210" s="199" t="s">
        <v>294</v>
      </c>
      <c r="F210" s="200" t="s">
        <v>292</v>
      </c>
      <c r="G210" s="201" t="s">
        <v>295</v>
      </c>
      <c r="H210" s="202">
        <v>1</v>
      </c>
      <c r="I210" s="203"/>
      <c r="J210" s="204">
        <f>ROUND(I210*H210,2)</f>
        <v>0</v>
      </c>
      <c r="K210" s="200" t="s">
        <v>121</v>
      </c>
      <c r="L210" s="39"/>
      <c r="M210" s="205" t="s">
        <v>1</v>
      </c>
      <c r="N210" s="206" t="s">
        <v>41</v>
      </c>
      <c r="O210" s="71"/>
      <c r="P210" s="207">
        <f>O210*H210</f>
        <v>0</v>
      </c>
      <c r="Q210" s="207">
        <v>0</v>
      </c>
      <c r="R210" s="207">
        <f>Q210*H210</f>
        <v>0</v>
      </c>
      <c r="S210" s="207">
        <v>0</v>
      </c>
      <c r="T210" s="20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9" t="s">
        <v>296</v>
      </c>
      <c r="AT210" s="209" t="s">
        <v>117</v>
      </c>
      <c r="AU210" s="209" t="s">
        <v>83</v>
      </c>
      <c r="AY210" s="17" t="s">
        <v>115</v>
      </c>
      <c r="BE210" s="210">
        <f>IF(N210="základní",J210,0)</f>
        <v>0</v>
      </c>
      <c r="BF210" s="210">
        <f>IF(N210="snížená",J210,0)</f>
        <v>0</v>
      </c>
      <c r="BG210" s="210">
        <f>IF(N210="zákl. přenesená",J210,0)</f>
        <v>0</v>
      </c>
      <c r="BH210" s="210">
        <f>IF(N210="sníž. přenesená",J210,0)</f>
        <v>0</v>
      </c>
      <c r="BI210" s="210">
        <f>IF(N210="nulová",J210,0)</f>
        <v>0</v>
      </c>
      <c r="BJ210" s="17" t="s">
        <v>81</v>
      </c>
      <c r="BK210" s="210">
        <f>ROUND(I210*H210,2)</f>
        <v>0</v>
      </c>
      <c r="BL210" s="17" t="s">
        <v>296</v>
      </c>
      <c r="BM210" s="209" t="s">
        <v>297</v>
      </c>
    </row>
    <row r="211" spans="1:65" s="2" customFormat="1">
      <c r="A211" s="34"/>
      <c r="B211" s="35"/>
      <c r="C211" s="36"/>
      <c r="D211" s="211" t="s">
        <v>124</v>
      </c>
      <c r="E211" s="36"/>
      <c r="F211" s="212" t="s">
        <v>292</v>
      </c>
      <c r="G211" s="36"/>
      <c r="H211" s="36"/>
      <c r="I211" s="110"/>
      <c r="J211" s="36"/>
      <c r="K211" s="36"/>
      <c r="L211" s="39"/>
      <c r="M211" s="213"/>
      <c r="N211" s="214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124</v>
      </c>
      <c r="AU211" s="17" t="s">
        <v>83</v>
      </c>
    </row>
    <row r="212" spans="1:65" s="2" customFormat="1" ht="16.5" customHeight="1">
      <c r="A212" s="34"/>
      <c r="B212" s="35"/>
      <c r="C212" s="198" t="s">
        <v>285</v>
      </c>
      <c r="D212" s="198" t="s">
        <v>117</v>
      </c>
      <c r="E212" s="199" t="s">
        <v>298</v>
      </c>
      <c r="F212" s="200" t="s">
        <v>299</v>
      </c>
      <c r="G212" s="201" t="s">
        <v>295</v>
      </c>
      <c r="H212" s="202">
        <v>1</v>
      </c>
      <c r="I212" s="203"/>
      <c r="J212" s="204">
        <f>ROUND(I212*H212,2)</f>
        <v>0</v>
      </c>
      <c r="K212" s="200" t="s">
        <v>121</v>
      </c>
      <c r="L212" s="39"/>
      <c r="M212" s="205" t="s">
        <v>1</v>
      </c>
      <c r="N212" s="206" t="s">
        <v>41</v>
      </c>
      <c r="O212" s="71"/>
      <c r="P212" s="207">
        <f>O212*H212</f>
        <v>0</v>
      </c>
      <c r="Q212" s="207">
        <v>0</v>
      </c>
      <c r="R212" s="207">
        <f>Q212*H212</f>
        <v>0</v>
      </c>
      <c r="S212" s="207">
        <v>0</v>
      </c>
      <c r="T212" s="20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9" t="s">
        <v>296</v>
      </c>
      <c r="AT212" s="209" t="s">
        <v>117</v>
      </c>
      <c r="AU212" s="209" t="s">
        <v>83</v>
      </c>
      <c r="AY212" s="17" t="s">
        <v>115</v>
      </c>
      <c r="BE212" s="210">
        <f>IF(N212="základní",J212,0)</f>
        <v>0</v>
      </c>
      <c r="BF212" s="210">
        <f>IF(N212="snížená",J212,0)</f>
        <v>0</v>
      </c>
      <c r="BG212" s="210">
        <f>IF(N212="zákl. přenesená",J212,0)</f>
        <v>0</v>
      </c>
      <c r="BH212" s="210">
        <f>IF(N212="sníž. přenesená",J212,0)</f>
        <v>0</v>
      </c>
      <c r="BI212" s="210">
        <f>IF(N212="nulová",J212,0)</f>
        <v>0</v>
      </c>
      <c r="BJ212" s="17" t="s">
        <v>81</v>
      </c>
      <c r="BK212" s="210">
        <f>ROUND(I212*H212,2)</f>
        <v>0</v>
      </c>
      <c r="BL212" s="17" t="s">
        <v>296</v>
      </c>
      <c r="BM212" s="209" t="s">
        <v>300</v>
      </c>
    </row>
    <row r="213" spans="1:65" s="2" customFormat="1">
      <c r="A213" s="34"/>
      <c r="B213" s="35"/>
      <c r="C213" s="36"/>
      <c r="D213" s="211" t="s">
        <v>124</v>
      </c>
      <c r="E213" s="36"/>
      <c r="F213" s="212" t="s">
        <v>299</v>
      </c>
      <c r="G213" s="36"/>
      <c r="H213" s="36"/>
      <c r="I213" s="110"/>
      <c r="J213" s="36"/>
      <c r="K213" s="36"/>
      <c r="L213" s="39"/>
      <c r="M213" s="257"/>
      <c r="N213" s="258"/>
      <c r="O213" s="259"/>
      <c r="P213" s="259"/>
      <c r="Q213" s="259"/>
      <c r="R213" s="259"/>
      <c r="S213" s="259"/>
      <c r="T213" s="260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124</v>
      </c>
      <c r="AU213" s="17" t="s">
        <v>83</v>
      </c>
    </row>
    <row r="214" spans="1:65" s="2" customFormat="1" ht="6.95" customHeight="1">
      <c r="A214" s="34"/>
      <c r="B214" s="54"/>
      <c r="C214" s="55"/>
      <c r="D214" s="55"/>
      <c r="E214" s="55"/>
      <c r="F214" s="55"/>
      <c r="G214" s="55"/>
      <c r="H214" s="55"/>
      <c r="I214" s="147"/>
      <c r="J214" s="55"/>
      <c r="K214" s="55"/>
      <c r="L214" s="39"/>
      <c r="M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</row>
  </sheetData>
  <sheetProtection algorithmName="SHA-512" hashValue="BSEBwVWdhTH2klndoPav0Xd7kPvRQJhdPEZBcNyLX+NG9fe9E59QrrYHRXVBTkHV/BXAopIF7ym1nJA/7Kw3Aw==" saltValue="fQh68a0aro+wUWVyH3MuE+ImxXdifua4CawXAZCJSVW/xo9BwvGBlvLyjaMspN9s4A64/NLr7WM18NVq/iar9A==" spinCount="100000" sheet="1" objects="1" scenarios="1" formatColumns="0" formatRows="0" autoFilter="0"/>
  <autoFilter ref="C121:K213"/>
  <mergeCells count="6">
    <mergeCell ref="E114:H114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71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12092019 - Odvodnění kapl...</vt:lpstr>
      <vt:lpstr>'12092019 - Odvodnění kapl...'!Názvy_tisku</vt:lpstr>
      <vt:lpstr>'Rekapitulace stavby'!Názvy_tisku</vt:lpstr>
      <vt:lpstr>'12092019 - Odvodnění kapl...'!Oblast_tisku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Moscato</dc:creator>
  <cp:lastModifiedBy>starosta</cp:lastModifiedBy>
  <cp:lastPrinted>2019-09-12T12:58:00Z</cp:lastPrinted>
  <dcterms:created xsi:type="dcterms:W3CDTF">2019-09-12T12:53:23Z</dcterms:created>
  <dcterms:modified xsi:type="dcterms:W3CDTF">2019-10-14T09:08:35Z</dcterms:modified>
</cp:coreProperties>
</file>